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79" activeTab="0"/>
  </bookViews>
  <sheets>
    <sheet name="Лист3" sheetId="1" r:id="rId1"/>
  </sheets>
  <definedNames>
    <definedName name="_xlnm.Print_Titles" localSheetId="0">'Лист3'!$3:$4</definedName>
    <definedName name="_xlnm.Print_Area" localSheetId="0">'Лист3'!$A$1:$I$114</definedName>
  </definedNames>
  <calcPr fullCalcOnLoad="1"/>
</workbook>
</file>

<file path=xl/sharedStrings.xml><?xml version="1.0" encoding="utf-8"?>
<sst xmlns="http://schemas.openxmlformats.org/spreadsheetml/2006/main" count="196" uniqueCount="162">
  <si>
    <t>#</t>
  </si>
  <si>
    <t>sofeli</t>
  </si>
  <si>
    <t>proeqtebis dasaxeleba</t>
  </si>
  <si>
    <t>teritoriuli organoF</t>
  </si>
  <si>
    <t>q.qobuleTi</t>
  </si>
  <si>
    <t>daba oCxamuri</t>
  </si>
  <si>
    <t>jami</t>
  </si>
  <si>
    <t>daba Caqvi</t>
  </si>
  <si>
    <t>buknari</t>
  </si>
  <si>
    <t>buknaris klubis reabilitacia</t>
  </si>
  <si>
    <t>saxalvaSo</t>
  </si>
  <si>
    <t>alambari</t>
  </si>
  <si>
    <t>aWyvisTavi</t>
  </si>
  <si>
    <t>boboyvaTis Temi</t>
  </si>
  <si>
    <t>boboyvaTi</t>
  </si>
  <si>
    <t>qveda dagva</t>
  </si>
  <si>
    <t>gvara</t>
  </si>
  <si>
    <t>qveda kondidi</t>
  </si>
  <si>
    <t>sof. dagva</t>
  </si>
  <si>
    <t>dagva</t>
  </si>
  <si>
    <t>sof. zeniTi</t>
  </si>
  <si>
    <t>zeniTi</t>
  </si>
  <si>
    <t>kvirike</t>
  </si>
  <si>
    <t>zeda kvirike</t>
  </si>
  <si>
    <t>leRvas Temi</t>
  </si>
  <si>
    <t>leRva</t>
  </si>
  <si>
    <t>skura</t>
  </si>
  <si>
    <t>cxrafona</t>
  </si>
  <si>
    <t>muxaestates Temi</t>
  </si>
  <si>
    <t>muxaestate</t>
  </si>
  <si>
    <t>wyavroka</t>
  </si>
  <si>
    <t>saCinos Temi</t>
  </si>
  <si>
    <t>saCino</t>
  </si>
  <si>
    <t>qveda aWyva</t>
  </si>
  <si>
    <t>zeda aWyva</t>
  </si>
  <si>
    <t>qaquTis Temi</t>
  </si>
  <si>
    <t>qaquTi</t>
  </si>
  <si>
    <t>nacxavatevi</t>
  </si>
  <si>
    <t>aWi</t>
  </si>
  <si>
    <t>sof.qobuleTi</t>
  </si>
  <si>
    <t>koxi</t>
  </si>
  <si>
    <t>sof.Caisubani</t>
  </si>
  <si>
    <t>Caisubani</t>
  </si>
  <si>
    <t>cixisZiris Temi</t>
  </si>
  <si>
    <t>cixisZiri</t>
  </si>
  <si>
    <t>stalinis ubani</t>
  </si>
  <si>
    <t>SuaRele</t>
  </si>
  <si>
    <t>WaxaTis Temi</t>
  </si>
  <si>
    <t>WaxaTi</t>
  </si>
  <si>
    <t>xalas Temi</t>
  </si>
  <si>
    <t>xala</t>
  </si>
  <si>
    <t>CaqvisTavi</t>
  </si>
  <si>
    <t>gorgaZeebi</t>
  </si>
  <si>
    <t>xucubnis Temi</t>
  </si>
  <si>
    <t>xucubani</t>
  </si>
  <si>
    <t>qveda sameba</t>
  </si>
  <si>
    <t>nakaiZeebi</t>
  </si>
  <si>
    <t>sul jami</t>
  </si>
  <si>
    <t>gamoyofili Tanxa</t>
  </si>
  <si>
    <t>zeda kondidi</t>
  </si>
  <si>
    <t>didvake</t>
  </si>
  <si>
    <t>oxtomi</t>
  </si>
  <si>
    <t>varjanauli</t>
  </si>
  <si>
    <t>kakuCa</t>
  </si>
  <si>
    <t>keWieTi</t>
  </si>
  <si>
    <t>kobalauri</t>
  </si>
  <si>
    <t>tyemakaravi</t>
  </si>
  <si>
    <t>xino</t>
  </si>
  <si>
    <t>saxarjTaRricxo  Tanxa</t>
  </si>
  <si>
    <t xml:space="preserve"> alambaris Temi</t>
  </si>
  <si>
    <t xml:space="preserve">daba oCxamuri </t>
  </si>
  <si>
    <t>sof. gvara</t>
  </si>
  <si>
    <t>sof. aWyvisTavi</t>
  </si>
  <si>
    <t>kvirikes Temi</t>
  </si>
  <si>
    <t>sof. qobuleTis Temi</t>
  </si>
  <si>
    <t>komli</t>
  </si>
  <si>
    <t>suli</t>
  </si>
  <si>
    <t>zeda sameba</t>
  </si>
  <si>
    <t>soflis klubis reabilitacia</t>
  </si>
  <si>
    <t>qv.kvirike</t>
  </si>
  <si>
    <t>memorialuri dafis aRdgena da mimdebare skveris keTilmowyoba</t>
  </si>
  <si>
    <t>kulturis saxlis SenobaSi gasaxdelebis remonti</t>
  </si>
  <si>
    <t>aWis klubis saxuravis reabilitacia</t>
  </si>
  <si>
    <t>qveda kvirikes yofili meurneobis SesaxvevTan arsebuli mosacdelis reabilitacia</t>
  </si>
  <si>
    <t xml:space="preserve"> </t>
  </si>
  <si>
    <t>erTwliani kulturebis saTesi farTobis SemoRobva</t>
  </si>
  <si>
    <t>arsebuli mosacdelis reabilitacia</t>
  </si>
  <si>
    <t>soflis wyalsadenis reabilitacia (saTave nagebobis, sanitaruli zonis da saleqaris mowyoba).</t>
  </si>
  <si>
    <t>wylis Semkrebi nagebobis mSenebloba</t>
  </si>
  <si>
    <t>2c mosacdelis mSenebloba</t>
  </si>
  <si>
    <t xml:space="preserve">soflis klubis sareabilitacio samuSaoebi </t>
  </si>
  <si>
    <t xml:space="preserve">c/magistralze  aguris mosacdelis mSenebloba </t>
  </si>
  <si>
    <t xml:space="preserve">2 saTave nagebobis mSenebloba wylis debetis gasazrdelad </t>
  </si>
  <si>
    <t xml:space="preserve"> aguris mosacdelis mSenebloba (c/trasaze, muxaestates meurneobasTan)</t>
  </si>
  <si>
    <t xml:space="preserve"> wyalsadenis saTave nagebobis mSenebloba</t>
  </si>
  <si>
    <t>soflis kulturis saxlis reabilitacia</t>
  </si>
  <si>
    <t>wyalsadenis reabilitacia (saTave nagebobis, sanitaruli zonis mowyoba da saleqaris gadaxurva)</t>
  </si>
  <si>
    <t>saproeqto da teqnikuri zedamxedveli</t>
  </si>
  <si>
    <t>saamSeneblo samuSaoebis jami</t>
  </si>
  <si>
    <t>maT Soris:</t>
  </si>
  <si>
    <t>wylis milebis  jami</t>
  </si>
  <si>
    <t>gazgayvanilobis  jami</t>
  </si>
  <si>
    <t>fanCaturis mSenebloba</t>
  </si>
  <si>
    <t>inventaris SeZena</t>
  </si>
  <si>
    <t>qobuletis municipalitetis 2010 wlis soflis mxardaWeris programa</t>
  </si>
  <si>
    <t>SeniSvna saproeqto     (2,15% ) teqnikuri zedamxedveli    (0,25%)</t>
  </si>
  <si>
    <t>sasmeli wylis milebis SeZena ( 32mm - 5000m da 40mm - 2000m, 90mm-1350m )</t>
  </si>
  <si>
    <t>wylis milebis SeZena (25mm--- 6700 m)</t>
  </si>
  <si>
    <t>wylis milebis SeZena (25mm--- 5460 m)</t>
  </si>
  <si>
    <t>koxis ubanze wylis milebis SeZena (25mm- -2780 m)</t>
  </si>
  <si>
    <t>wylis milebis SeZena ( 25mm-4090m)</t>
  </si>
  <si>
    <t>sasmeli wylis milebis SeZena ( 75mm - 1250m  )</t>
  </si>
  <si>
    <t xml:space="preserve"> sasmeli wylis milebis SeZena (75mm _ 2000m, 50 mm - 1350 m)</t>
  </si>
  <si>
    <t xml:space="preserve"> sasmeli wylis milebis SeZena (90mm _ 1160m , 50mm _2000m)</t>
  </si>
  <si>
    <t>sasmeli wylis milebis SeZena (50mm _ 5000m , 75mm _ 2100m, 37c-50mmquro)</t>
  </si>
  <si>
    <t>gare ganaTebis wertebis mowyoba 8wertili</t>
  </si>
  <si>
    <t>xis sazafxulo fanCaturis mowyoba</t>
  </si>
  <si>
    <t>dawyebiTi skolis saxuravis gadaxurva</t>
  </si>
  <si>
    <t xml:space="preserve">   =</t>
  </si>
  <si>
    <t>kulturis saxlis remonti</t>
  </si>
  <si>
    <t>me-3 brigadaSi arsebuli mosacdelis remonti</t>
  </si>
  <si>
    <t>gogmaCaurSi sasmeli wylis milebis SeZena                  ( 50mm - 2300m )</t>
  </si>
  <si>
    <t xml:space="preserve">  sasmeli wylis milebis SeZena                                   (50mm _ 3000m , 40mm _ 3600m ,)</t>
  </si>
  <si>
    <t>sasmeli wylis milebis SeZena (110mm-1000m,75mm-1500m, 50mm-500m)</t>
  </si>
  <si>
    <t>sasmeli wylis rezervuarebis montaJi, saleqaris mowyoba, sanitaruli zonis mowyoba</t>
  </si>
  <si>
    <t>sasmeli wylis milebis SeZena (110mm-1200m)</t>
  </si>
  <si>
    <t>c/magistralze  3 aguris mosacdelis mSenebloba(petras cixesTan, rezidenciasTan, yofil tungos saSrobTan)</t>
  </si>
  <si>
    <t xml:space="preserve">mini stadionis mSenebloba </t>
  </si>
  <si>
    <t>mini stadionis mSenebloba</t>
  </si>
  <si>
    <t xml:space="preserve">alambris meurneobis dasaxlebaSi mini stadionis mSenebloba  </t>
  </si>
  <si>
    <t xml:space="preserve">klubis reabilitacia (kar-fanjrebis Secvla,Weris  da darbazis remonti) </t>
  </si>
  <si>
    <t xml:space="preserve"> 2 mosacdelis mSenebloba </t>
  </si>
  <si>
    <t>gogebaSvilis quCaze mini stadionis mSenebloba</t>
  </si>
  <si>
    <t>sasmeli wylis milebis SeZena(32mm-3000m,40mm-2500m)</t>
  </si>
  <si>
    <t>sasmeli wylis milebis SeZena (50mm _ 2000m 90mm-1000m, 15c-50mm quro)</t>
  </si>
  <si>
    <t xml:space="preserve"> sasmeli wylis milebis SeZena ( 110mm _ 1950m , 50mm _ 3000m, )</t>
  </si>
  <si>
    <t xml:space="preserve"> sasmeli wylis milebis SeZena ( 50mm _ 5000m, 66 c-50mm quro, 110mm-700m, 32mm-1000m ) </t>
  </si>
  <si>
    <t xml:space="preserve"> sasmeli wylis milebis SeZena                                    (50mm _ 5000m, 43c-50mm quro, 32mm-1000m) </t>
  </si>
  <si>
    <t xml:space="preserve"> sasmeli wylis milebis SeZena(110mm-700m, )</t>
  </si>
  <si>
    <t xml:space="preserve"> sasmeli wylis milebis SeZena(50mm-3000m, 75mm-1200m)</t>
  </si>
  <si>
    <t xml:space="preserve">sasmeli wylis milebis SeZena(50mm-1300m) </t>
  </si>
  <si>
    <t>sasmeli wylis milebis SeZena (50mm-400m)</t>
  </si>
  <si>
    <t>wylis milebis SeZena (32mm-3900m)</t>
  </si>
  <si>
    <t>sasmeli wylis milebis SeZena (50mm _ 3000m, 40mm-5700m.32mm _ 1000 m)</t>
  </si>
  <si>
    <t>ganaTebis wertilebis mowyoba(dumbaZis quCa, aRmaSeneblis quCa, gogebaSvilis quCa, baraTaSvilis quCa)</t>
  </si>
  <si>
    <t xml:space="preserve">soflis kulturis saxlisaTvis musikaluri aparaturis, pianinos SeZena, fardebis SeZena. sportuli oTaxisaTvis trenaJorebis SeZena. </t>
  </si>
  <si>
    <t xml:space="preserve">ori  mosacdelis mSenebloba </t>
  </si>
  <si>
    <t xml:space="preserve"> mosacdelis mSenebloba </t>
  </si>
  <si>
    <t xml:space="preserve"> sasmeli wylis milebis SeZena ( 110mm _ 1000m ,75mm-800m, 50mm _ 2200m, 13c-50mm quro  )</t>
  </si>
  <si>
    <t xml:space="preserve"> sasmeli wylis milebis SeZena                                               (90 mm-900m,  50mm-3300 m , 48c-50mmquro )        </t>
  </si>
  <si>
    <t>saritualo inventaris SeZena</t>
  </si>
  <si>
    <t>wyavrokis wyalsadenis ori  80t-iani avzis reabilitacia</t>
  </si>
  <si>
    <t>2  mosacdelis mSenebloba</t>
  </si>
  <si>
    <t>sasmeli wylis milebis SeZena ( 63mm - 1000m ,32mm - 2500m ,    25mm - 2300m, 50mm-1650m )</t>
  </si>
  <si>
    <t>gazmomaragebis sistemis mSeneblobis pirveli etapi</t>
  </si>
  <si>
    <t xml:space="preserve"> sasmeli wylis milebis SeZena (50mm _ 1800m , 40mm _ 5000m, 38c-50mm) quro</t>
  </si>
  <si>
    <t xml:space="preserve"> aguris mosacdelis mSenebloba </t>
  </si>
  <si>
    <t>wylis milebis SeZena (25mm--- 2900 m)</t>
  </si>
  <si>
    <t xml:space="preserve"> sasmeli wylis milebis SeZena(50mm-1000m, 32mm-1000m,75mm-4300m,110mm-100m)</t>
  </si>
  <si>
    <t>sasmeli wylis milebis SeZena (160mm - 480m,)</t>
  </si>
  <si>
    <t>soflis centrSi gare ganaTebis mowyoba , 16 wertili</t>
  </si>
  <si>
    <t>Ddagvas wyalsadenze ori (300 t da 50 t) avzis reabilitacia, 7 brigadaSi saTave nagebobis reabilitacia (kedlebis Selesva, gadaxurva, saleqaris mowyoba, sanitaruli zonis SemoRobva)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</si>
</sst>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FC19]d\ mmmm\ yyyy\ &quot;г.&quot;"/>
    <numFmt numFmtId="181" formatCode="#,##0.0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#.##0.0"/>
    <numFmt numFmtId="192" formatCode="#.##0."/>
    <numFmt numFmtId="193" formatCode="#.##00."/>
    <numFmt numFmtId="194" formatCode="#.##000."/>
    <numFmt numFmtId="195" formatCode="#.##0"/>
    <numFmt numFmtId="196" formatCode="#.##"/>
    <numFmt numFmtId="197" formatCode="#.#"/>
    <numFmt numFmtId="198" formatCode="#"/>
    <numFmt numFmtId="199" formatCode="_-* #.##0.0_р_._-;\-* #.##0.0_р_._-;_-* &quot;-&quot;?_р_._-;_-@_-"/>
    <numFmt numFmtId="200" formatCode="#.##0.00"/>
  </numFmts>
  <fonts count="51">
    <font>
      <sz val="10"/>
      <name val="Arial"/>
      <family val="0"/>
    </font>
    <font>
      <b/>
      <i/>
      <sz val="10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sz val="8"/>
      <name val="AcadNusx"/>
      <family val="0"/>
    </font>
    <font>
      <b/>
      <sz val="8"/>
      <name val="AcadNusx"/>
      <family val="0"/>
    </font>
    <font>
      <b/>
      <sz val="12"/>
      <color indexed="12"/>
      <name val="AcadNusx"/>
      <family val="0"/>
    </font>
    <font>
      <b/>
      <sz val="9"/>
      <name val="AcadNusx"/>
      <family val="0"/>
    </font>
    <font>
      <b/>
      <sz val="12"/>
      <name val="AcadNusx"/>
      <family val="0"/>
    </font>
    <font>
      <b/>
      <sz val="10"/>
      <color indexed="12"/>
      <name val="AcadNusx"/>
      <family val="0"/>
    </font>
    <font>
      <b/>
      <sz val="14"/>
      <name val="AcadNusx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4"/>
      <color indexed="8"/>
      <name val="AcadNusx"/>
      <family val="0"/>
    </font>
    <font>
      <sz val="14"/>
      <name val="Arial"/>
      <family val="0"/>
    </font>
    <font>
      <b/>
      <sz val="12"/>
      <color indexed="9"/>
      <name val="Arial"/>
      <family val="2"/>
    </font>
    <font>
      <sz val="12"/>
      <name val="AcadNusx"/>
      <family val="0"/>
    </font>
    <font>
      <sz val="12"/>
      <color indexed="10"/>
      <name val="AcadNusx"/>
      <family val="0"/>
    </font>
    <font>
      <sz val="12"/>
      <color indexed="12"/>
      <name val="Arial"/>
      <family val="2"/>
    </font>
    <font>
      <b/>
      <sz val="14"/>
      <color indexed="9"/>
      <name val="AcadNus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9">
    <xf numFmtId="0" fontId="0" fillId="0" borderId="0" xfId="0" applyAlignment="1">
      <alignment/>
    </xf>
    <xf numFmtId="4" fontId="2" fillId="24" borderId="10" xfId="0" applyNumberFormat="1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left" vertical="center" wrapText="1"/>
    </xf>
    <xf numFmtId="0" fontId="44" fillId="24" borderId="12" xfId="0" applyNumberFormat="1" applyFont="1" applyFill="1" applyBorder="1" applyAlignment="1">
      <alignment horizontal="center" vertical="top" wrapText="1"/>
    </xf>
    <xf numFmtId="0" fontId="44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4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181" fontId="0" fillId="24" borderId="0" xfId="0" applyNumberFormat="1" applyFill="1" applyAlignment="1">
      <alignment/>
    </xf>
    <xf numFmtId="0" fontId="4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/>
    </xf>
    <xf numFmtId="0" fontId="47" fillId="24" borderId="2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40" fillId="24" borderId="11" xfId="0" applyFont="1" applyFill="1" applyBorder="1" applyAlignment="1">
      <alignment horizontal="left" wrapText="1"/>
    </xf>
    <xf numFmtId="0" fontId="47" fillId="24" borderId="11" xfId="0" applyFont="1" applyFill="1" applyBorder="1" applyAlignment="1">
      <alignment horizontal="left" wrapText="1"/>
    </xf>
    <xf numFmtId="0" fontId="10" fillId="24" borderId="12" xfId="0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vertical="center" wrapText="1"/>
    </xf>
    <xf numFmtId="1" fontId="17" fillId="24" borderId="12" xfId="0" applyNumberFormat="1" applyFont="1" applyFill="1" applyBorder="1" applyAlignment="1">
      <alignment horizontal="center" vertical="center" wrapText="1"/>
    </xf>
    <xf numFmtId="4" fontId="48" fillId="24" borderId="19" xfId="0" applyNumberFormat="1" applyFont="1" applyFill="1" applyBorder="1" applyAlignment="1">
      <alignment horizontal="left" vertical="center" wrapText="1"/>
    </xf>
    <xf numFmtId="0" fontId="44" fillId="24" borderId="12" xfId="0" applyNumberFormat="1" applyFont="1" applyFill="1" applyBorder="1" applyAlignment="1">
      <alignment horizontal="center" vertical="center" wrapText="1"/>
    </xf>
    <xf numFmtId="0" fontId="40" fillId="24" borderId="11" xfId="0" applyNumberFormat="1" applyFont="1" applyFill="1" applyBorder="1" applyAlignment="1">
      <alignment horizontal="center" wrapText="1"/>
    </xf>
    <xf numFmtId="1" fontId="14" fillId="24" borderId="12" xfId="0" applyNumberFormat="1" applyFont="1" applyFill="1" applyBorder="1" applyAlignment="1">
      <alignment horizontal="center" vertical="center" wrapText="1"/>
    </xf>
    <xf numFmtId="0" fontId="45" fillId="24" borderId="20" xfId="0" applyNumberFormat="1" applyFont="1" applyFill="1" applyBorder="1" applyAlignment="1">
      <alignment/>
    </xf>
    <xf numFmtId="0" fontId="40" fillId="24" borderId="0" xfId="0" applyFont="1" applyFill="1" applyBorder="1" applyAlignment="1">
      <alignment horizontal="left" wrapText="1"/>
    </xf>
    <xf numFmtId="0" fontId="0" fillId="24" borderId="16" xfId="0" applyFill="1" applyBorder="1" applyAlignment="1">
      <alignment horizontal="center"/>
    </xf>
    <xf numFmtId="4" fontId="0" fillId="24" borderId="16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81" fontId="39" fillId="24" borderId="12" xfId="0" applyNumberFormat="1" applyFont="1" applyFill="1" applyBorder="1" applyAlignment="1">
      <alignment horizontal="center"/>
    </xf>
    <xf numFmtId="1" fontId="46" fillId="24" borderId="0" xfId="0" applyNumberFormat="1" applyFont="1" applyFill="1" applyBorder="1" applyAlignment="1">
      <alignment horizontal="left" wrapText="1"/>
    </xf>
    <xf numFmtId="0" fontId="49" fillId="24" borderId="0" xfId="0" applyFont="1" applyFill="1" applyBorder="1" applyAlignment="1">
      <alignment horizontal="left" wrapText="1"/>
    </xf>
    <xf numFmtId="181" fontId="12" fillId="24" borderId="12" xfId="0" applyNumberFormat="1" applyFont="1" applyFill="1" applyBorder="1" applyAlignment="1">
      <alignment horizontal="center"/>
    </xf>
    <xf numFmtId="0" fontId="46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 vertical="center" wrapText="1"/>
    </xf>
    <xf numFmtId="4" fontId="0" fillId="24" borderId="0" xfId="0" applyNumberFormat="1" applyFill="1" applyAlignment="1">
      <alignment/>
    </xf>
    <xf numFmtId="0" fontId="40" fillId="24" borderId="0" xfId="0" applyFont="1" applyFill="1" applyAlignment="1">
      <alignment horizontal="left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17" fillId="24" borderId="12" xfId="0" applyNumberFormat="1" applyFont="1" applyFill="1" applyBorder="1" applyAlignment="1">
      <alignment horizontal="center" vertical="center" wrapText="1"/>
    </xf>
    <xf numFmtId="0" fontId="35" fillId="24" borderId="16" xfId="0" applyNumberFormat="1" applyFont="1" applyFill="1" applyBorder="1" applyAlignment="1">
      <alignment horizontal="center" vertical="center" wrapText="1"/>
    </xf>
    <xf numFmtId="0" fontId="35" fillId="24" borderId="12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39" fillId="24" borderId="12" xfId="0" applyNumberFormat="1" applyFont="1" applyFill="1" applyBorder="1" applyAlignment="1">
      <alignment horizontal="center" vertical="center" wrapText="1"/>
    </xf>
    <xf numFmtId="0" fontId="0" fillId="24" borderId="18" xfId="0" applyNumberFormat="1" applyFont="1" applyFill="1" applyBorder="1" applyAlignment="1">
      <alignment horizontal="center" vertical="center" wrapText="1"/>
    </xf>
    <xf numFmtId="0" fontId="35" fillId="24" borderId="18" xfId="0" applyNumberFormat="1" applyFont="1" applyFill="1" applyBorder="1" applyAlignment="1">
      <alignment horizontal="center" vertical="center" wrapText="1"/>
    </xf>
    <xf numFmtId="0" fontId="38" fillId="24" borderId="10" xfId="0" applyNumberFormat="1" applyFont="1" applyFill="1" applyBorder="1" applyAlignment="1">
      <alignment horizontal="center" vertical="center" wrapText="1"/>
    </xf>
    <xf numFmtId="0" fontId="39" fillId="24" borderId="10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50" fillId="24" borderId="12" xfId="60" applyNumberFormat="1" applyFont="1" applyFill="1" applyBorder="1" applyAlignment="1">
      <alignment horizontal="center" vertical="center" wrapText="1"/>
    </xf>
    <xf numFmtId="0" fontId="14" fillId="24" borderId="12" xfId="60" applyNumberFormat="1" applyFont="1" applyFill="1" applyBorder="1" applyAlignment="1">
      <alignment horizontal="center" vertical="center" wrapText="1"/>
    </xf>
    <xf numFmtId="1" fontId="42" fillId="24" borderId="12" xfId="0" applyNumberFormat="1" applyFont="1" applyFill="1" applyBorder="1" applyAlignment="1">
      <alignment horizontal="center" vertical="center" wrapText="1"/>
    </xf>
    <xf numFmtId="182" fontId="0" fillId="24" borderId="0" xfId="0" applyNumberFormat="1" applyFill="1" applyAlignment="1">
      <alignment/>
    </xf>
    <xf numFmtId="182" fontId="0" fillId="24" borderId="0" xfId="0" applyNumberFormat="1" applyFill="1" applyBorder="1" applyAlignment="1">
      <alignment/>
    </xf>
    <xf numFmtId="1" fontId="40" fillId="24" borderId="12" xfId="0" applyNumberFormat="1" applyFont="1" applyFill="1" applyBorder="1" applyAlignment="1">
      <alignment horizontal="center" vertical="center" wrapText="1"/>
    </xf>
    <xf numFmtId="1" fontId="8" fillId="24" borderId="12" xfId="0" applyNumberFormat="1" applyFont="1" applyFill="1" applyBorder="1" applyAlignment="1">
      <alignment horizontal="center" vertical="center" wrapText="1"/>
    </xf>
    <xf numFmtId="1" fontId="40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" fontId="37" fillId="24" borderId="12" xfId="0" applyNumberFormat="1" applyFont="1" applyFill="1" applyBorder="1" applyAlignment="1">
      <alignment horizontal="center" vertical="center" wrapText="1"/>
    </xf>
    <xf numFmtId="1" fontId="41" fillId="24" borderId="12" xfId="0" applyNumberFormat="1" applyFont="1" applyFill="1" applyBorder="1" applyAlignment="1">
      <alignment horizontal="center" vertical="center" wrapText="1"/>
    </xf>
    <xf numFmtId="1" fontId="43" fillId="24" borderId="12" xfId="0" applyNumberFormat="1" applyFont="1" applyFill="1" applyBorder="1" applyAlignment="1">
      <alignment horizontal="center" vertical="center" wrapText="1"/>
    </xf>
    <xf numFmtId="1" fontId="37" fillId="24" borderId="10" xfId="0" applyNumberFormat="1" applyFont="1" applyFill="1" applyBorder="1" applyAlignment="1">
      <alignment horizontal="center" vertical="center" wrapText="1"/>
    </xf>
    <xf numFmtId="1" fontId="41" fillId="24" borderId="10" xfId="0" applyNumberFormat="1" applyFont="1" applyFill="1" applyBorder="1" applyAlignment="1">
      <alignment horizontal="center" vertical="center" wrapText="1"/>
    </xf>
    <xf numFmtId="1" fontId="42" fillId="24" borderId="16" xfId="0" applyNumberFormat="1" applyFont="1" applyFill="1" applyBorder="1" applyAlignment="1">
      <alignment horizontal="center" vertical="center" wrapText="1"/>
    </xf>
    <xf numFmtId="1" fontId="43" fillId="24" borderId="16" xfId="0" applyNumberFormat="1" applyFont="1" applyFill="1" applyBorder="1" applyAlignment="1">
      <alignment horizontal="center" vertical="center" wrapText="1"/>
    </xf>
    <xf numFmtId="1" fontId="0" fillId="24" borderId="0" xfId="0" applyNumberFormat="1" applyFill="1" applyAlignment="1">
      <alignment/>
    </xf>
    <xf numFmtId="1" fontId="42" fillId="24" borderId="11" xfId="0" applyNumberFormat="1" applyFont="1" applyFill="1" applyBorder="1" applyAlignment="1">
      <alignment/>
    </xf>
    <xf numFmtId="1" fontId="43" fillId="24" borderId="12" xfId="0" applyNumberFormat="1" applyFont="1" applyFill="1" applyBorder="1" applyAlignment="1">
      <alignment vertical="center" wrapText="1"/>
    </xf>
    <xf numFmtId="1" fontId="42" fillId="24" borderId="15" xfId="0" applyNumberFormat="1" applyFont="1" applyFill="1" applyBorder="1" applyAlignment="1">
      <alignment/>
    </xf>
    <xf numFmtId="1" fontId="42" fillId="24" borderId="17" xfId="0" applyNumberFormat="1" applyFont="1" applyFill="1" applyBorder="1" applyAlignment="1">
      <alignment/>
    </xf>
    <xf numFmtId="1" fontId="42" fillId="24" borderId="12" xfId="0" applyNumberFormat="1" applyFont="1" applyFill="1" applyBorder="1" applyAlignment="1">
      <alignment/>
    </xf>
    <xf numFmtId="1" fontId="42" fillId="24" borderId="22" xfId="0" applyNumberFormat="1" applyFont="1" applyFill="1" applyBorder="1" applyAlignment="1">
      <alignment/>
    </xf>
    <xf numFmtId="1" fontId="43" fillId="24" borderId="13" xfId="0" applyNumberFormat="1" applyFont="1" applyFill="1" applyBorder="1" applyAlignment="1">
      <alignment horizontal="center" vertical="center" wrapText="1"/>
    </xf>
    <xf numFmtId="1" fontId="43" fillId="24" borderId="12" xfId="0" applyNumberFormat="1" applyFont="1" applyFill="1" applyBorder="1" applyAlignment="1" quotePrefix="1">
      <alignment horizontal="center" vertical="center" wrapText="1"/>
    </xf>
    <xf numFmtId="1" fontId="43" fillId="24" borderId="12" xfId="0" applyNumberFormat="1" applyFont="1" applyFill="1" applyBorder="1" applyAlignment="1">
      <alignment horizontal="left" vertical="center" wrapText="1"/>
    </xf>
    <xf numFmtId="1" fontId="9" fillId="24" borderId="12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left" vertical="center" wrapText="1"/>
    </xf>
    <xf numFmtId="182" fontId="11" fillId="24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35" fillId="24" borderId="18" xfId="0" applyNumberFormat="1" applyFont="1" applyFill="1" applyBorder="1" applyAlignment="1">
      <alignment horizontal="center" vertical="center" wrapText="1"/>
    </xf>
    <xf numFmtId="0" fontId="35" fillId="24" borderId="16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right" vertical="center" wrapText="1"/>
    </xf>
    <xf numFmtId="0" fontId="5" fillId="24" borderId="20" xfId="0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right" vertical="center" wrapText="1"/>
    </xf>
    <xf numFmtId="0" fontId="12" fillId="24" borderId="11" xfId="0" applyFont="1" applyFill="1" applyBorder="1" applyAlignment="1">
      <alignment horizontal="right"/>
    </xf>
    <xf numFmtId="0" fontId="12" fillId="24" borderId="14" xfId="0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8" xfId="0" applyNumberFormat="1" applyFont="1" applyFill="1" applyBorder="1" applyAlignment="1">
      <alignment horizontal="center" vertical="center" wrapText="1"/>
    </xf>
    <xf numFmtId="182" fontId="11" fillId="24" borderId="16" xfId="0" applyNumberFormat="1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right"/>
    </xf>
    <xf numFmtId="0" fontId="12" fillId="24" borderId="13" xfId="0" applyFont="1" applyFill="1" applyBorder="1" applyAlignment="1">
      <alignment horizontal="right"/>
    </xf>
    <xf numFmtId="0" fontId="6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center" vertical="center" wrapText="1"/>
    </xf>
    <xf numFmtId="1" fontId="43" fillId="24" borderId="19" xfId="0" applyNumberFormat="1" applyFont="1" applyFill="1" applyBorder="1" applyAlignment="1">
      <alignment horizontal="center" vertical="center" wrapText="1"/>
    </xf>
    <xf numFmtId="1" fontId="43" fillId="24" borderId="15" xfId="0" applyNumberFormat="1" applyFont="1" applyFill="1" applyBorder="1" applyAlignment="1">
      <alignment horizontal="center" vertical="center" wrapText="1"/>
    </xf>
    <xf numFmtId="1" fontId="43" fillId="24" borderId="21" xfId="0" applyNumberFormat="1" applyFont="1" applyFill="1" applyBorder="1" applyAlignment="1">
      <alignment horizontal="center" vertical="center" wrapText="1"/>
    </xf>
    <xf numFmtId="1" fontId="43" fillId="24" borderId="22" xfId="0" applyNumberFormat="1" applyFont="1" applyFill="1" applyBorder="1" applyAlignment="1">
      <alignment horizontal="center" vertical="center" wrapText="1"/>
    </xf>
    <xf numFmtId="1" fontId="43" fillId="24" borderId="11" xfId="0" applyNumberFormat="1" applyFont="1" applyFill="1" applyBorder="1" applyAlignment="1">
      <alignment horizontal="center" vertical="center" wrapText="1"/>
    </xf>
    <xf numFmtId="1" fontId="43" fillId="24" borderId="13" xfId="0" applyNumberFormat="1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0" fillId="24" borderId="16" xfId="0" applyNumberForma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47" fillId="24" borderId="19" xfId="0" applyFont="1" applyFill="1" applyBorder="1" applyAlignment="1">
      <alignment horizontal="left" vertical="center" wrapText="1"/>
    </xf>
    <xf numFmtId="0" fontId="47" fillId="24" borderId="2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 wrapText="1"/>
    </xf>
    <xf numFmtId="1" fontId="42" fillId="24" borderId="10" xfId="0" applyNumberFormat="1" applyFont="1" applyFill="1" applyBorder="1" applyAlignment="1">
      <alignment horizontal="center" vertical="center" wrapText="1"/>
    </xf>
    <xf numFmtId="1" fontId="42" fillId="24" borderId="16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BreakPreview" zoomScaleSheetLayoutView="100" zoomScalePageLayoutView="0" workbookViewId="0" topLeftCell="C1">
      <selection activeCell="I44" sqref="I44"/>
    </sheetView>
  </sheetViews>
  <sheetFormatPr defaultColWidth="9.140625" defaultRowHeight="12.75"/>
  <cols>
    <col min="1" max="1" width="8.421875" style="46" customWidth="1"/>
    <col min="2" max="2" width="16.00390625" style="5" customWidth="1"/>
    <col min="3" max="3" width="14.7109375" style="5" customWidth="1"/>
    <col min="4" max="4" width="12.8515625" style="52" customWidth="1"/>
    <col min="5" max="5" width="12.7109375" style="52" customWidth="1"/>
    <col min="6" max="6" width="17.8515625" style="53" customWidth="1"/>
    <col min="7" max="7" width="17.8515625" style="5" customWidth="1"/>
    <col min="8" max="8" width="76.140625" style="55" customWidth="1"/>
    <col min="9" max="9" width="17.421875" style="75" customWidth="1"/>
    <col min="10" max="10" width="11.7109375" style="5" hidden="1" customWidth="1"/>
    <col min="11" max="16384" width="9.140625" style="5" customWidth="1"/>
  </cols>
  <sheetData>
    <row r="1" spans="1:9" ht="24" customHeight="1">
      <c r="A1" s="148" t="s">
        <v>104</v>
      </c>
      <c r="B1" s="148"/>
      <c r="C1" s="148"/>
      <c r="D1" s="148"/>
      <c r="E1" s="148"/>
      <c r="F1" s="148"/>
      <c r="G1" s="148"/>
      <c r="H1" s="148"/>
      <c r="I1" s="148"/>
    </row>
    <row r="2" spans="1:9" ht="31.5" customHeight="1">
      <c r="A2" s="6"/>
      <c r="B2" s="7"/>
      <c r="C2" s="7"/>
      <c r="D2" s="8"/>
      <c r="E2" s="8"/>
      <c r="F2" s="9"/>
      <c r="G2" s="7"/>
      <c r="H2" s="119"/>
      <c r="I2" s="119"/>
    </row>
    <row r="3" spans="1:10" ht="18" customHeight="1">
      <c r="A3" s="142" t="s">
        <v>0</v>
      </c>
      <c r="B3" s="144" t="s">
        <v>1</v>
      </c>
      <c r="C3" s="144"/>
      <c r="D3" s="132"/>
      <c r="E3" s="133"/>
      <c r="F3" s="131" t="s">
        <v>58</v>
      </c>
      <c r="G3" s="129" t="s">
        <v>68</v>
      </c>
      <c r="H3" s="134" t="s">
        <v>2</v>
      </c>
      <c r="I3" s="123" t="s">
        <v>105</v>
      </c>
      <c r="J3" s="130"/>
    </row>
    <row r="4" spans="1:10" ht="60.75" customHeight="1">
      <c r="A4" s="143"/>
      <c r="B4" s="10" t="s">
        <v>3</v>
      </c>
      <c r="C4" s="11" t="s">
        <v>1</v>
      </c>
      <c r="D4" s="11" t="s">
        <v>75</v>
      </c>
      <c r="E4" s="11" t="s">
        <v>76</v>
      </c>
      <c r="F4" s="129"/>
      <c r="G4" s="130"/>
      <c r="H4" s="132"/>
      <c r="I4" s="101"/>
      <c r="J4" s="130"/>
    </row>
    <row r="5" spans="1:10" ht="27" customHeight="1">
      <c r="A5" s="12">
        <v>1</v>
      </c>
      <c r="B5" s="13" t="s">
        <v>4</v>
      </c>
      <c r="C5" s="14" t="s">
        <v>4</v>
      </c>
      <c r="D5" s="15"/>
      <c r="E5" s="15"/>
      <c r="F5" s="1"/>
      <c r="G5" s="1" t="s">
        <v>84</v>
      </c>
      <c r="H5" s="2"/>
      <c r="I5" s="77"/>
      <c r="J5" s="78"/>
    </row>
    <row r="6" spans="1:10" ht="31.5" customHeight="1">
      <c r="A6" s="12">
        <v>2</v>
      </c>
      <c r="B6" s="16" t="s">
        <v>70</v>
      </c>
      <c r="C6" s="15" t="s">
        <v>5</v>
      </c>
      <c r="D6" s="57">
        <v>1400</v>
      </c>
      <c r="E6" s="57">
        <v>7000</v>
      </c>
      <c r="F6" s="58">
        <v>68702</v>
      </c>
      <c r="G6" s="58">
        <v>68702</v>
      </c>
      <c r="H6" s="2" t="s">
        <v>154</v>
      </c>
      <c r="I6" s="79"/>
      <c r="J6" s="80"/>
    </row>
    <row r="7" spans="1:10" ht="24" customHeight="1">
      <c r="A7" s="12"/>
      <c r="B7" s="13" t="s">
        <v>6</v>
      </c>
      <c r="C7" s="11"/>
      <c r="D7" s="59">
        <f>SUM(D6)</f>
        <v>1400</v>
      </c>
      <c r="E7" s="59">
        <f>SUM(E6)</f>
        <v>7000</v>
      </c>
      <c r="F7" s="60">
        <f>F6</f>
        <v>68702</v>
      </c>
      <c r="G7" s="60">
        <v>68702</v>
      </c>
      <c r="H7" s="2"/>
      <c r="I7" s="81"/>
      <c r="J7" s="82"/>
    </row>
    <row r="8" spans="1:12" ht="26.25" customHeight="1">
      <c r="A8" s="102">
        <v>3</v>
      </c>
      <c r="B8" s="151" t="s">
        <v>7</v>
      </c>
      <c r="C8" s="108" t="s">
        <v>7</v>
      </c>
      <c r="D8" s="105">
        <v>2254</v>
      </c>
      <c r="E8" s="105">
        <v>8034</v>
      </c>
      <c r="F8" s="120">
        <v>77078</v>
      </c>
      <c r="G8" s="56">
        <v>29220</v>
      </c>
      <c r="H8" s="2" t="s">
        <v>132</v>
      </c>
      <c r="I8" s="74">
        <f>G9*2.4/100</f>
        <v>1148.5919999999999</v>
      </c>
      <c r="J8" s="83"/>
      <c r="L8" s="5">
        <v>46</v>
      </c>
    </row>
    <row r="9" spans="1:10" ht="35.25" customHeight="1">
      <c r="A9" s="104"/>
      <c r="B9" s="152"/>
      <c r="C9" s="109"/>
      <c r="D9" s="147"/>
      <c r="E9" s="107"/>
      <c r="F9" s="147"/>
      <c r="G9" s="56">
        <v>47858</v>
      </c>
      <c r="H9" s="2" t="s">
        <v>144</v>
      </c>
      <c r="I9" s="74">
        <f>G8*2.4/100</f>
        <v>701.28</v>
      </c>
      <c r="J9" s="83"/>
    </row>
    <row r="10" spans="1:10" ht="23.25" customHeight="1">
      <c r="A10" s="12">
        <v>4</v>
      </c>
      <c r="B10" s="152"/>
      <c r="C10" s="20" t="s">
        <v>8</v>
      </c>
      <c r="D10" s="62">
        <v>368</v>
      </c>
      <c r="E10" s="62">
        <v>1235</v>
      </c>
      <c r="F10" s="56">
        <v>22004</v>
      </c>
      <c r="G10" s="56">
        <f>21486+518</f>
        <v>22004</v>
      </c>
      <c r="H10" s="2" t="s">
        <v>9</v>
      </c>
      <c r="I10" s="74">
        <f>G10*2.4/100</f>
        <v>528.096</v>
      </c>
      <c r="J10" s="83"/>
    </row>
    <row r="11" spans="1:10" ht="24.75" customHeight="1">
      <c r="A11" s="12">
        <v>5</v>
      </c>
      <c r="B11" s="152"/>
      <c r="C11" s="15" t="s">
        <v>10</v>
      </c>
      <c r="D11" s="57">
        <v>278</v>
      </c>
      <c r="E11" s="57">
        <v>977</v>
      </c>
      <c r="F11" s="58">
        <v>15914</v>
      </c>
      <c r="G11" s="56">
        <f>15540+374</f>
        <v>15914</v>
      </c>
      <c r="H11" s="2" t="s">
        <v>128</v>
      </c>
      <c r="I11" s="74">
        <f>G11*2.4/100</f>
        <v>381.936</v>
      </c>
      <c r="J11" s="83"/>
    </row>
    <row r="12" spans="1:11" ht="34.5" customHeight="1" hidden="1">
      <c r="A12" s="12"/>
      <c r="B12" s="21" t="s">
        <v>97</v>
      </c>
      <c r="C12" s="15"/>
      <c r="D12" s="57"/>
      <c r="E12" s="57"/>
      <c r="F12" s="58"/>
      <c r="G12" s="56"/>
      <c r="H12" s="2"/>
      <c r="I12" s="74">
        <v>0.0235</v>
      </c>
      <c r="J12" s="83"/>
      <c r="K12" s="22">
        <f>G12-I8-I9-I10-I11</f>
        <v>-2759.904</v>
      </c>
    </row>
    <row r="13" spans="1:10" ht="25.5" customHeight="1">
      <c r="A13" s="12"/>
      <c r="B13" s="13" t="s">
        <v>6</v>
      </c>
      <c r="C13" s="11"/>
      <c r="D13" s="63">
        <f>SUM(D8:D11)</f>
        <v>2900</v>
      </c>
      <c r="E13" s="63">
        <f>SUM(E8:E11)</f>
        <v>10246</v>
      </c>
      <c r="F13" s="64">
        <f>SUM(F8:F11)</f>
        <v>114996</v>
      </c>
      <c r="G13" s="64">
        <f>SUM(G8:G11)</f>
        <v>114996</v>
      </c>
      <c r="H13" s="2"/>
      <c r="I13" s="81">
        <f>SUM(I8:I12)</f>
        <v>2759.9275</v>
      </c>
      <c r="J13" s="82"/>
    </row>
    <row r="14" spans="1:10" ht="32.25" customHeight="1">
      <c r="A14" s="102">
        <v>6</v>
      </c>
      <c r="B14" s="111" t="s">
        <v>69</v>
      </c>
      <c r="C14" s="108" t="s">
        <v>11</v>
      </c>
      <c r="D14" s="105">
        <v>701</v>
      </c>
      <c r="E14" s="105">
        <v>2606</v>
      </c>
      <c r="F14" s="122">
        <v>33109</v>
      </c>
      <c r="G14" s="56">
        <v>17869</v>
      </c>
      <c r="H14" s="2" t="s">
        <v>143</v>
      </c>
      <c r="I14" s="74"/>
      <c r="J14" s="83"/>
    </row>
    <row r="15" spans="1:10" ht="19.5" customHeight="1">
      <c r="A15" s="103"/>
      <c r="B15" s="112"/>
      <c r="C15" s="110"/>
      <c r="D15" s="106"/>
      <c r="E15" s="106"/>
      <c r="F15" s="122"/>
      <c r="G15" s="56">
        <f>3906+94</f>
        <v>4000</v>
      </c>
      <c r="H15" s="2" t="s">
        <v>89</v>
      </c>
      <c r="I15" s="74">
        <f>G15*2.4/100</f>
        <v>96</v>
      </c>
      <c r="J15" s="83"/>
    </row>
    <row r="16" spans="1:10" ht="33.75" customHeight="1">
      <c r="A16" s="103"/>
      <c r="B16" s="112"/>
      <c r="C16" s="110"/>
      <c r="D16" s="106"/>
      <c r="E16" s="106"/>
      <c r="F16" s="122"/>
      <c r="G16" s="56">
        <f>7656+184+3400</f>
        <v>11240</v>
      </c>
      <c r="H16" s="2" t="s">
        <v>129</v>
      </c>
      <c r="I16" s="74">
        <f>G16*2.4/100</f>
        <v>269.76</v>
      </c>
      <c r="J16" s="83"/>
    </row>
    <row r="17" spans="1:10" ht="26.25" customHeight="1">
      <c r="A17" s="12">
        <v>7</v>
      </c>
      <c r="B17" s="141"/>
      <c r="C17" s="20" t="s">
        <v>59</v>
      </c>
      <c r="D17" s="62">
        <v>111</v>
      </c>
      <c r="E17" s="62">
        <v>390</v>
      </c>
      <c r="F17" s="58">
        <v>8159</v>
      </c>
      <c r="G17" s="56">
        <v>8159</v>
      </c>
      <c r="H17" s="2" t="s">
        <v>133</v>
      </c>
      <c r="I17" s="74"/>
      <c r="J17" s="83"/>
    </row>
    <row r="18" spans="1:10" ht="51" customHeight="1" hidden="1">
      <c r="A18" s="12"/>
      <c r="B18" s="21" t="s">
        <v>97</v>
      </c>
      <c r="C18" s="20"/>
      <c r="D18" s="62"/>
      <c r="E18" s="62"/>
      <c r="F18" s="58"/>
      <c r="G18" s="56">
        <v>358</v>
      </c>
      <c r="H18" s="2"/>
      <c r="I18" s="74"/>
      <c r="J18" s="83"/>
    </row>
    <row r="19" spans="1:10" ht="27.75" customHeight="1">
      <c r="A19" s="12"/>
      <c r="B19" s="24" t="s">
        <v>6</v>
      </c>
      <c r="C19" s="25"/>
      <c r="D19" s="67">
        <f>SUM(D14:D17)</f>
        <v>812</v>
      </c>
      <c r="E19" s="67">
        <f>SUM(E14:E17)</f>
        <v>2996</v>
      </c>
      <c r="F19" s="68">
        <f>SUM(F14:F17)</f>
        <v>41268</v>
      </c>
      <c r="G19" s="68">
        <f>G14+G15+G16+G17</f>
        <v>41268</v>
      </c>
      <c r="H19" s="26"/>
      <c r="I19" s="84">
        <f>SUM(I15:I18)</f>
        <v>365.76</v>
      </c>
      <c r="J19" s="85"/>
    </row>
    <row r="20" spans="1:10" s="27" customFormat="1" ht="33.75" customHeight="1">
      <c r="A20" s="12">
        <v>8</v>
      </c>
      <c r="B20" s="13" t="s">
        <v>72</v>
      </c>
      <c r="C20" s="20" t="s">
        <v>12</v>
      </c>
      <c r="D20" s="62">
        <v>477</v>
      </c>
      <c r="E20" s="62">
        <v>1530</v>
      </c>
      <c r="F20" s="56">
        <v>24393</v>
      </c>
      <c r="G20" s="56">
        <f>23807+585+1</f>
        <v>24393</v>
      </c>
      <c r="H20" s="2" t="s">
        <v>78</v>
      </c>
      <c r="I20" s="74">
        <f>G20*2.4/100</f>
        <v>585.432</v>
      </c>
      <c r="J20" s="83"/>
    </row>
    <row r="21" spans="1:10" ht="48" customHeight="1" hidden="1">
      <c r="A21" s="12"/>
      <c r="B21" s="21" t="s">
        <v>97</v>
      </c>
      <c r="C21" s="23"/>
      <c r="D21" s="66"/>
      <c r="E21" s="66"/>
      <c r="F21" s="65"/>
      <c r="G21" s="69">
        <v>559</v>
      </c>
      <c r="H21" s="28"/>
      <c r="I21" s="86"/>
      <c r="J21" s="87"/>
    </row>
    <row r="22" spans="1:10" ht="26.25" customHeight="1">
      <c r="A22" s="12"/>
      <c r="B22" s="29" t="s">
        <v>6</v>
      </c>
      <c r="C22" s="30"/>
      <c r="D22" s="63"/>
      <c r="E22" s="63"/>
      <c r="F22" s="64">
        <f>SUM(F20)</f>
        <v>24393</v>
      </c>
      <c r="G22" s="64">
        <f>SUM(G20)</f>
        <v>24393</v>
      </c>
      <c r="H22" s="2"/>
      <c r="I22" s="81">
        <f>SUM(I20)</f>
        <v>585.432</v>
      </c>
      <c r="J22" s="82"/>
    </row>
    <row r="23" spans="1:10" ht="33" customHeight="1">
      <c r="A23" s="12">
        <v>9</v>
      </c>
      <c r="B23" s="111" t="s">
        <v>13</v>
      </c>
      <c r="C23" s="20" t="s">
        <v>14</v>
      </c>
      <c r="D23" s="62">
        <v>783</v>
      </c>
      <c r="E23" s="62">
        <v>2725</v>
      </c>
      <c r="F23" s="69">
        <v>34073</v>
      </c>
      <c r="G23" s="56">
        <v>34073</v>
      </c>
      <c r="H23" s="2" t="s">
        <v>154</v>
      </c>
      <c r="I23" s="74"/>
      <c r="J23" s="83"/>
    </row>
    <row r="24" spans="1:10" ht="38.25" customHeight="1">
      <c r="A24" s="12">
        <v>10</v>
      </c>
      <c r="B24" s="112"/>
      <c r="C24" s="15" t="s">
        <v>15</v>
      </c>
      <c r="D24" s="57">
        <v>292</v>
      </c>
      <c r="E24" s="57">
        <v>737</v>
      </c>
      <c r="F24" s="58">
        <v>13970</v>
      </c>
      <c r="G24" s="56">
        <v>13970</v>
      </c>
      <c r="H24" s="2" t="s">
        <v>134</v>
      </c>
      <c r="I24" s="74"/>
      <c r="J24" s="83"/>
    </row>
    <row r="25" spans="1:10" ht="24.75" customHeight="1">
      <c r="A25" s="12"/>
      <c r="B25" s="13" t="s">
        <v>6</v>
      </c>
      <c r="C25" s="11"/>
      <c r="D25" s="59">
        <f>SUM(D23:D24)</f>
        <v>1075</v>
      </c>
      <c r="E25" s="59">
        <f>SUM(E23:E24)</f>
        <v>3462</v>
      </c>
      <c r="F25" s="60">
        <f>SUM(F23:F24)</f>
        <v>48043</v>
      </c>
      <c r="G25" s="60">
        <f>G23+G24</f>
        <v>48043</v>
      </c>
      <c r="H25" s="2"/>
      <c r="I25" s="81"/>
      <c r="J25" s="82"/>
    </row>
    <row r="26" spans="1:10" ht="30" customHeight="1">
      <c r="A26" s="12">
        <v>11</v>
      </c>
      <c r="B26" s="126" t="s">
        <v>71</v>
      </c>
      <c r="C26" s="15" t="s">
        <v>16</v>
      </c>
      <c r="D26" s="57">
        <v>380</v>
      </c>
      <c r="E26" s="57">
        <v>1200</v>
      </c>
      <c r="F26" s="69">
        <v>21720</v>
      </c>
      <c r="G26" s="56">
        <v>21720</v>
      </c>
      <c r="H26" s="2" t="s">
        <v>127</v>
      </c>
      <c r="I26" s="74">
        <f>G26*2.4/100</f>
        <v>521.28</v>
      </c>
      <c r="J26" s="83"/>
    </row>
    <row r="27" spans="1:10" ht="33" customHeight="1">
      <c r="A27" s="12">
        <v>12</v>
      </c>
      <c r="B27" s="126"/>
      <c r="C27" s="20" t="s">
        <v>17</v>
      </c>
      <c r="D27" s="62">
        <v>140</v>
      </c>
      <c r="E27" s="62">
        <v>620</v>
      </c>
      <c r="F27" s="58">
        <v>13022</v>
      </c>
      <c r="G27" s="56">
        <v>13022</v>
      </c>
      <c r="H27" s="100" t="s">
        <v>153</v>
      </c>
      <c r="I27" s="88"/>
      <c r="J27" s="83"/>
    </row>
    <row r="28" spans="1:10" ht="30" customHeight="1" hidden="1">
      <c r="A28" s="12"/>
      <c r="B28" s="21" t="s">
        <v>97</v>
      </c>
      <c r="C28" s="20"/>
      <c r="D28" s="62"/>
      <c r="E28" s="62"/>
      <c r="F28" s="58"/>
      <c r="G28" s="56">
        <v>816</v>
      </c>
      <c r="H28" s="2"/>
      <c r="I28" s="74"/>
      <c r="J28" s="83"/>
    </row>
    <row r="29" spans="1:10" ht="25.5" customHeight="1">
      <c r="A29" s="12"/>
      <c r="B29" s="13" t="s">
        <v>6</v>
      </c>
      <c r="C29" s="11"/>
      <c r="D29" s="59">
        <f>SUM(D26:D27)</f>
        <v>520</v>
      </c>
      <c r="E29" s="59">
        <f>SUM(E26:E27)</f>
        <v>1820</v>
      </c>
      <c r="F29" s="60">
        <f>SUM(F26:F27)</f>
        <v>34742</v>
      </c>
      <c r="G29" s="60">
        <f>G26+G27</f>
        <v>34742</v>
      </c>
      <c r="H29" s="2"/>
      <c r="I29" s="81">
        <f>SUM(I26:I26)</f>
        <v>521.28</v>
      </c>
      <c r="J29" s="82"/>
    </row>
    <row r="30" spans="1:10" ht="33" customHeight="1">
      <c r="A30" s="145">
        <v>13</v>
      </c>
      <c r="B30" s="126" t="s">
        <v>18</v>
      </c>
      <c r="C30" s="146" t="s">
        <v>19</v>
      </c>
      <c r="D30" s="105">
        <v>1049</v>
      </c>
      <c r="E30" s="105">
        <v>3500</v>
      </c>
      <c r="F30" s="122">
        <v>40351</v>
      </c>
      <c r="G30" s="120">
        <v>17100</v>
      </c>
      <c r="H30" s="153" t="s">
        <v>161</v>
      </c>
      <c r="I30" s="155">
        <v>410</v>
      </c>
      <c r="J30" s="83"/>
    </row>
    <row r="31" spans="1:10" ht="53.25" customHeight="1">
      <c r="A31" s="145"/>
      <c r="B31" s="126"/>
      <c r="C31" s="146"/>
      <c r="D31" s="122"/>
      <c r="E31" s="122"/>
      <c r="F31" s="122"/>
      <c r="G31" s="121"/>
      <c r="H31" s="154"/>
      <c r="I31" s="156"/>
      <c r="J31" s="83"/>
    </row>
    <row r="32" spans="1:10" ht="37.5" customHeight="1">
      <c r="A32" s="145"/>
      <c r="B32" s="126"/>
      <c r="C32" s="146"/>
      <c r="D32" s="121"/>
      <c r="E32" s="121"/>
      <c r="F32" s="122"/>
      <c r="G32" s="56">
        <v>23251</v>
      </c>
      <c r="H32" s="2" t="s">
        <v>148</v>
      </c>
      <c r="I32" s="74"/>
      <c r="J32" s="83"/>
    </row>
    <row r="33" spans="1:10" ht="24.75" customHeight="1">
      <c r="A33" s="12"/>
      <c r="B33" s="13" t="s">
        <v>6</v>
      </c>
      <c r="C33" s="11"/>
      <c r="D33" s="59"/>
      <c r="E33" s="59"/>
      <c r="F33" s="60">
        <f>SUM(F30)</f>
        <v>40351</v>
      </c>
      <c r="G33" s="60">
        <f>G30+G31+G32</f>
        <v>40351</v>
      </c>
      <c r="H33" s="2"/>
      <c r="I33" s="81">
        <f>SUM(I30:I32)</f>
        <v>410</v>
      </c>
      <c r="J33" s="82"/>
    </row>
    <row r="34" spans="1:10" ht="35.25" customHeight="1">
      <c r="A34" s="12">
        <v>14</v>
      </c>
      <c r="B34" s="13" t="s">
        <v>20</v>
      </c>
      <c r="C34" s="20" t="s">
        <v>21</v>
      </c>
      <c r="D34" s="57">
        <v>323</v>
      </c>
      <c r="E34" s="57">
        <v>1260</v>
      </c>
      <c r="F34" s="65">
        <v>22206</v>
      </c>
      <c r="G34" s="56">
        <v>22206</v>
      </c>
      <c r="H34" s="2" t="s">
        <v>106</v>
      </c>
      <c r="I34" s="74"/>
      <c r="J34" s="83"/>
    </row>
    <row r="35" spans="1:10" ht="29.25" customHeight="1">
      <c r="A35" s="12"/>
      <c r="B35" s="13" t="s">
        <v>6</v>
      </c>
      <c r="C35" s="11"/>
      <c r="D35" s="59"/>
      <c r="E35" s="59"/>
      <c r="F35" s="60">
        <f>SUM(F34)</f>
        <v>22206</v>
      </c>
      <c r="G35" s="60">
        <f>SUM(G34)</f>
        <v>22206</v>
      </c>
      <c r="H35" s="2"/>
      <c r="I35" s="81"/>
      <c r="J35" s="82"/>
    </row>
    <row r="36" spans="1:10" ht="33" customHeight="1">
      <c r="A36" s="17">
        <v>15</v>
      </c>
      <c r="B36" s="126" t="s">
        <v>73</v>
      </c>
      <c r="C36" s="31" t="s">
        <v>22</v>
      </c>
      <c r="D36" s="58">
        <v>701</v>
      </c>
      <c r="E36" s="58">
        <v>2510</v>
      </c>
      <c r="F36" s="65">
        <v>32332</v>
      </c>
      <c r="G36" s="58">
        <v>32332</v>
      </c>
      <c r="H36" s="2" t="s">
        <v>135</v>
      </c>
      <c r="I36" s="74"/>
      <c r="J36" s="83"/>
    </row>
    <row r="37" spans="1:10" ht="35.25" customHeight="1">
      <c r="A37" s="103">
        <v>16</v>
      </c>
      <c r="B37" s="126"/>
      <c r="C37" s="108" t="s">
        <v>79</v>
      </c>
      <c r="D37" s="120">
        <v>523</v>
      </c>
      <c r="E37" s="120">
        <v>2450</v>
      </c>
      <c r="F37" s="120">
        <v>31846</v>
      </c>
      <c r="G37" s="56">
        <v>23046</v>
      </c>
      <c r="H37" s="2" t="s">
        <v>136</v>
      </c>
      <c r="I37" s="74"/>
      <c r="J37" s="83"/>
    </row>
    <row r="38" spans="1:10" ht="24" customHeight="1">
      <c r="A38" s="103"/>
      <c r="B38" s="126"/>
      <c r="C38" s="110"/>
      <c r="D38" s="122"/>
      <c r="E38" s="122"/>
      <c r="F38" s="122"/>
      <c r="G38" s="56">
        <v>7000</v>
      </c>
      <c r="H38" s="2" t="s">
        <v>152</v>
      </c>
      <c r="I38" s="74">
        <f>G38*2.4/100</f>
        <v>168</v>
      </c>
      <c r="J38" s="83"/>
    </row>
    <row r="39" spans="1:10" ht="30.75" customHeight="1">
      <c r="A39" s="103"/>
      <c r="B39" s="126"/>
      <c r="C39" s="109"/>
      <c r="D39" s="121"/>
      <c r="E39" s="121"/>
      <c r="F39" s="121"/>
      <c r="G39" s="56">
        <f>1752+48</f>
        <v>1800</v>
      </c>
      <c r="H39" s="2" t="s">
        <v>83</v>
      </c>
      <c r="I39" s="74">
        <f>G39*2.4/100</f>
        <v>43.2</v>
      </c>
      <c r="J39" s="83"/>
    </row>
    <row r="40" spans="1:10" ht="34.5" customHeight="1">
      <c r="A40" s="103">
        <v>17</v>
      </c>
      <c r="B40" s="126"/>
      <c r="C40" s="108" t="s">
        <v>23</v>
      </c>
      <c r="D40" s="105">
        <v>316</v>
      </c>
      <c r="E40" s="105">
        <v>1090</v>
      </c>
      <c r="F40" s="120">
        <v>20829</v>
      </c>
      <c r="G40" s="56">
        <v>7105</v>
      </c>
      <c r="H40" s="2" t="s">
        <v>87</v>
      </c>
      <c r="I40" s="74">
        <f>G40*2.4/100</f>
        <v>170.52</v>
      </c>
      <c r="J40" s="83"/>
    </row>
    <row r="41" spans="1:10" ht="37.5" customHeight="1">
      <c r="A41" s="104"/>
      <c r="B41" s="126"/>
      <c r="C41" s="109"/>
      <c r="D41" s="107"/>
      <c r="E41" s="107"/>
      <c r="F41" s="121"/>
      <c r="G41" s="56">
        <f>12380+1344</f>
        <v>13724</v>
      </c>
      <c r="H41" s="2" t="s">
        <v>137</v>
      </c>
      <c r="I41" s="74"/>
      <c r="J41" s="83"/>
    </row>
    <row r="42" spans="1:10" ht="26.25" customHeight="1">
      <c r="A42" s="12"/>
      <c r="B42" s="13" t="s">
        <v>6</v>
      </c>
      <c r="C42" s="11"/>
      <c r="D42" s="59">
        <f>SUM(D36:D40)</f>
        <v>1540</v>
      </c>
      <c r="E42" s="59">
        <f>SUM(E36:E40)</f>
        <v>6050</v>
      </c>
      <c r="F42" s="60">
        <f>F36+F37+F40</f>
        <v>85007</v>
      </c>
      <c r="G42" s="60">
        <f>G41+G40+G39+G38+G37+G36</f>
        <v>85007</v>
      </c>
      <c r="H42" s="2"/>
      <c r="I42" s="81">
        <f>SUM(I36:I41)</f>
        <v>381.72</v>
      </c>
      <c r="J42" s="82"/>
    </row>
    <row r="43" spans="1:13" ht="39" customHeight="1">
      <c r="A43" s="145">
        <v>18</v>
      </c>
      <c r="B43" s="126" t="s">
        <v>24</v>
      </c>
      <c r="C43" s="108" t="s">
        <v>25</v>
      </c>
      <c r="D43" s="105">
        <v>683</v>
      </c>
      <c r="E43" s="105">
        <v>3168</v>
      </c>
      <c r="F43" s="122">
        <v>37662</v>
      </c>
      <c r="G43" s="56">
        <v>6200</v>
      </c>
      <c r="H43" s="2" t="s">
        <v>87</v>
      </c>
      <c r="I43" s="74">
        <f>G43*2.4/100</f>
        <v>148.8</v>
      </c>
      <c r="J43" s="89"/>
      <c r="K43" s="32"/>
      <c r="L43" s="32"/>
      <c r="M43" s="32"/>
    </row>
    <row r="44" spans="1:13" ht="33.75" customHeight="1">
      <c r="A44" s="145"/>
      <c r="B44" s="126"/>
      <c r="C44" s="109"/>
      <c r="D44" s="121"/>
      <c r="E44" s="121"/>
      <c r="F44" s="121"/>
      <c r="G44" s="56">
        <v>31462</v>
      </c>
      <c r="H44" s="2" t="s">
        <v>158</v>
      </c>
      <c r="I44" s="74"/>
      <c r="J44" s="89"/>
      <c r="K44" s="32"/>
      <c r="L44" s="32"/>
      <c r="M44" s="32"/>
    </row>
    <row r="45" spans="1:13" ht="33.75" customHeight="1">
      <c r="A45" s="145">
        <v>19</v>
      </c>
      <c r="B45" s="157"/>
      <c r="C45" s="146" t="s">
        <v>26</v>
      </c>
      <c r="D45" s="105">
        <v>126</v>
      </c>
      <c r="E45" s="105">
        <v>504</v>
      </c>
      <c r="F45" s="158">
        <v>12083</v>
      </c>
      <c r="G45" s="56">
        <v>3000</v>
      </c>
      <c r="H45" s="2" t="s">
        <v>96</v>
      </c>
      <c r="I45" s="74">
        <f>G45*2.4/100</f>
        <v>72</v>
      </c>
      <c r="J45" s="89"/>
      <c r="K45" s="32"/>
      <c r="L45" s="32"/>
      <c r="M45" s="32"/>
    </row>
    <row r="46" spans="1:13" ht="24" customHeight="1">
      <c r="A46" s="145"/>
      <c r="B46" s="157"/>
      <c r="C46" s="146"/>
      <c r="D46" s="107"/>
      <c r="E46" s="107"/>
      <c r="F46" s="158"/>
      <c r="G46" s="56">
        <v>9083</v>
      </c>
      <c r="H46" s="2" t="s">
        <v>138</v>
      </c>
      <c r="I46" s="90" t="s">
        <v>84</v>
      </c>
      <c r="J46" s="89"/>
      <c r="K46" s="32"/>
      <c r="L46" s="32"/>
      <c r="M46" s="32"/>
    </row>
    <row r="47" spans="1:10" ht="30" customHeight="1">
      <c r="A47" s="12">
        <v>20</v>
      </c>
      <c r="B47" s="126"/>
      <c r="C47" s="23" t="s">
        <v>27</v>
      </c>
      <c r="D47" s="66">
        <v>218</v>
      </c>
      <c r="E47" s="66">
        <v>788</v>
      </c>
      <c r="F47" s="65">
        <v>14383</v>
      </c>
      <c r="G47" s="56">
        <v>14383</v>
      </c>
      <c r="H47" s="2" t="s">
        <v>139</v>
      </c>
      <c r="I47" s="83"/>
      <c r="J47" s="83"/>
    </row>
    <row r="48" spans="1:10" ht="27" customHeight="1">
      <c r="A48" s="12"/>
      <c r="B48" s="13" t="s">
        <v>6</v>
      </c>
      <c r="C48" s="11"/>
      <c r="D48" s="59">
        <f>SUM(D43:D47)</f>
        <v>1027</v>
      </c>
      <c r="E48" s="59">
        <f>SUM(E43:E47)</f>
        <v>4460</v>
      </c>
      <c r="F48" s="60">
        <f>SUM(F43:F47)</f>
        <v>64128</v>
      </c>
      <c r="G48" s="60">
        <f>SUM(G43:G47)</f>
        <v>64128</v>
      </c>
      <c r="H48" s="2"/>
      <c r="I48" s="81">
        <f>SUM(I43:I47)</f>
        <v>220.8</v>
      </c>
      <c r="J48" s="82"/>
    </row>
    <row r="49" spans="1:10" ht="33" customHeight="1">
      <c r="A49" s="102">
        <v>21</v>
      </c>
      <c r="B49" s="126" t="s">
        <v>28</v>
      </c>
      <c r="C49" s="108" t="s">
        <v>29</v>
      </c>
      <c r="D49" s="105">
        <v>646</v>
      </c>
      <c r="E49" s="105">
        <v>2126</v>
      </c>
      <c r="F49" s="122">
        <v>29221</v>
      </c>
      <c r="G49" s="56">
        <v>25221</v>
      </c>
      <c r="H49" s="2" t="s">
        <v>114</v>
      </c>
      <c r="I49" s="83"/>
      <c r="J49" s="83"/>
    </row>
    <row r="50" spans="1:10" ht="39" customHeight="1">
      <c r="A50" s="104"/>
      <c r="B50" s="126"/>
      <c r="C50" s="110"/>
      <c r="D50" s="106"/>
      <c r="E50" s="106"/>
      <c r="F50" s="122"/>
      <c r="G50" s="56">
        <v>4000</v>
      </c>
      <c r="H50" s="2" t="s">
        <v>93</v>
      </c>
      <c r="I50" s="74">
        <f>G50*2.4/100</f>
        <v>96</v>
      </c>
      <c r="J50" s="83"/>
    </row>
    <row r="51" spans="1:10" ht="33" customHeight="1">
      <c r="A51" s="102">
        <v>22</v>
      </c>
      <c r="B51" s="126"/>
      <c r="C51" s="108" t="s">
        <v>30</v>
      </c>
      <c r="D51" s="105">
        <v>461</v>
      </c>
      <c r="E51" s="105">
        <v>1561</v>
      </c>
      <c r="F51" s="120">
        <v>24645</v>
      </c>
      <c r="G51" s="56">
        <v>13049</v>
      </c>
      <c r="H51" s="2" t="s">
        <v>122</v>
      </c>
      <c r="I51" s="83"/>
      <c r="J51" s="83"/>
    </row>
    <row r="52" spans="1:10" ht="21" customHeight="1">
      <c r="A52" s="103"/>
      <c r="B52" s="126"/>
      <c r="C52" s="110"/>
      <c r="D52" s="106"/>
      <c r="E52" s="106"/>
      <c r="F52" s="122"/>
      <c r="G52" s="56">
        <f>8011+585</f>
        <v>8596</v>
      </c>
      <c r="H52" s="2" t="s">
        <v>151</v>
      </c>
      <c r="I52" s="74">
        <f>G52*2.4/100</f>
        <v>206.30399999999997</v>
      </c>
      <c r="J52" s="83"/>
    </row>
    <row r="53" spans="1:10" ht="25.5" customHeight="1">
      <c r="A53" s="104"/>
      <c r="B53" s="126"/>
      <c r="C53" s="109"/>
      <c r="D53" s="107"/>
      <c r="E53" s="107"/>
      <c r="F53" s="122"/>
      <c r="G53" s="56">
        <v>3000</v>
      </c>
      <c r="H53" s="2" t="s">
        <v>85</v>
      </c>
      <c r="I53" s="74">
        <f>G53*2.4/100</f>
        <v>72</v>
      </c>
      <c r="J53" s="83"/>
    </row>
    <row r="54" spans="1:10" ht="23.25" customHeight="1">
      <c r="A54" s="12"/>
      <c r="B54" s="13" t="s">
        <v>6</v>
      </c>
      <c r="C54" s="11"/>
      <c r="D54" s="59">
        <f>SUM(D49:D51)</f>
        <v>1107</v>
      </c>
      <c r="E54" s="59">
        <f>SUM(E49:E51)</f>
        <v>3687</v>
      </c>
      <c r="F54" s="60">
        <f>SUM(F49:F51)</f>
        <v>53866</v>
      </c>
      <c r="G54" s="60">
        <f>SUM(G49:G53)</f>
        <v>53866</v>
      </c>
      <c r="H54" s="2"/>
      <c r="I54" s="81">
        <f>SUM(I49:I53)</f>
        <v>374.304</v>
      </c>
      <c r="J54" s="82"/>
    </row>
    <row r="55" spans="1:10" ht="27.75" customHeight="1">
      <c r="A55" s="12">
        <v>23</v>
      </c>
      <c r="B55" s="126" t="s">
        <v>31</v>
      </c>
      <c r="C55" s="20" t="s">
        <v>32</v>
      </c>
      <c r="D55" s="62">
        <v>212</v>
      </c>
      <c r="E55" s="62">
        <v>900</v>
      </c>
      <c r="F55" s="69">
        <v>15290</v>
      </c>
      <c r="G55" s="56">
        <v>15290</v>
      </c>
      <c r="H55" s="2" t="s">
        <v>113</v>
      </c>
      <c r="I55" s="83"/>
      <c r="J55" s="91"/>
    </row>
    <row r="56" spans="1:10" ht="36.75" customHeight="1">
      <c r="A56" s="102">
        <v>24</v>
      </c>
      <c r="B56" s="126"/>
      <c r="C56" s="108" t="s">
        <v>33</v>
      </c>
      <c r="D56" s="105">
        <v>447</v>
      </c>
      <c r="E56" s="105">
        <v>2100</v>
      </c>
      <c r="F56" s="120">
        <v>29011</v>
      </c>
      <c r="G56" s="56">
        <f>F56-G57</f>
        <v>16461</v>
      </c>
      <c r="H56" s="2" t="s">
        <v>149</v>
      </c>
      <c r="I56" s="74"/>
      <c r="J56" s="92"/>
    </row>
    <row r="57" spans="1:10" ht="32.25" customHeight="1">
      <c r="A57" s="104"/>
      <c r="B57" s="126"/>
      <c r="C57" s="109"/>
      <c r="D57" s="107"/>
      <c r="E57" s="107"/>
      <c r="F57" s="121"/>
      <c r="G57" s="56">
        <f>11965+585</f>
        <v>12550</v>
      </c>
      <c r="H57" s="2" t="s">
        <v>92</v>
      </c>
      <c r="I57" s="74">
        <f>G57*2.4/100</f>
        <v>301.2</v>
      </c>
      <c r="J57" s="92"/>
    </row>
    <row r="58" spans="1:10" ht="25.5" customHeight="1">
      <c r="A58" s="102">
        <v>25</v>
      </c>
      <c r="B58" s="126"/>
      <c r="C58" s="108" t="s">
        <v>34</v>
      </c>
      <c r="D58" s="105">
        <v>308</v>
      </c>
      <c r="E58" s="105">
        <v>1420</v>
      </c>
      <c r="F58" s="120">
        <v>23502</v>
      </c>
      <c r="G58" s="56">
        <v>6500</v>
      </c>
      <c r="H58" s="2" t="s">
        <v>94</v>
      </c>
      <c r="I58" s="74">
        <f>G58*2.4/100</f>
        <v>156</v>
      </c>
      <c r="J58" s="92"/>
    </row>
    <row r="59" spans="1:10" ht="26.25" customHeight="1">
      <c r="A59" s="103"/>
      <c r="B59" s="126"/>
      <c r="C59" s="110"/>
      <c r="D59" s="106"/>
      <c r="E59" s="106"/>
      <c r="F59" s="122"/>
      <c r="G59" s="56">
        <v>1500</v>
      </c>
      <c r="H59" s="26" t="s">
        <v>88</v>
      </c>
      <c r="I59" s="74">
        <f>G59*2.4/100</f>
        <v>36</v>
      </c>
      <c r="J59" s="92"/>
    </row>
    <row r="60" spans="1:10" ht="22.5" customHeight="1">
      <c r="A60" s="104"/>
      <c r="B60" s="126"/>
      <c r="C60" s="109"/>
      <c r="D60" s="107"/>
      <c r="E60" s="107"/>
      <c r="F60" s="122"/>
      <c r="G60" s="56">
        <v>15502</v>
      </c>
      <c r="H60" s="2" t="s">
        <v>112</v>
      </c>
      <c r="I60" s="93"/>
      <c r="J60" s="94"/>
    </row>
    <row r="61" spans="1:10" ht="22.5" customHeight="1">
      <c r="A61" s="12"/>
      <c r="B61" s="13" t="s">
        <v>6</v>
      </c>
      <c r="C61" s="11"/>
      <c r="D61" s="59">
        <f>SUM(D55:D60)</f>
        <v>967</v>
      </c>
      <c r="E61" s="59">
        <f>SUM(E55:E60)</f>
        <v>4420</v>
      </c>
      <c r="F61" s="60">
        <f>SUM(F55:F60)</f>
        <v>67803</v>
      </c>
      <c r="G61" s="60">
        <f>SUM(G55:G60)</f>
        <v>67803</v>
      </c>
      <c r="H61" s="33"/>
      <c r="I61" s="81">
        <f>SUM(I57:I60)</f>
        <v>493.2</v>
      </c>
      <c r="J61" s="82"/>
    </row>
    <row r="62" spans="1:10" ht="25.5" customHeight="1">
      <c r="A62" s="102">
        <v>26</v>
      </c>
      <c r="B62" s="126" t="s">
        <v>35</v>
      </c>
      <c r="C62" s="146" t="s">
        <v>36</v>
      </c>
      <c r="D62" s="105">
        <v>487</v>
      </c>
      <c r="E62" s="105">
        <v>1645</v>
      </c>
      <c r="F62" s="122">
        <v>25325</v>
      </c>
      <c r="G62" s="56">
        <v>17634</v>
      </c>
      <c r="H62" s="2" t="s">
        <v>159</v>
      </c>
      <c r="I62" s="135"/>
      <c r="J62" s="136"/>
    </row>
    <row r="63" spans="1:10" ht="26.25" customHeight="1">
      <c r="A63" s="104"/>
      <c r="B63" s="126"/>
      <c r="C63" s="146"/>
      <c r="D63" s="107"/>
      <c r="E63" s="107"/>
      <c r="F63" s="121"/>
      <c r="G63" s="56">
        <v>7691</v>
      </c>
      <c r="H63" s="2" t="s">
        <v>111</v>
      </c>
      <c r="I63" s="137"/>
      <c r="J63" s="138"/>
    </row>
    <row r="64" spans="1:10" ht="31.5" customHeight="1">
      <c r="A64" s="12">
        <v>27</v>
      </c>
      <c r="B64" s="126"/>
      <c r="C64" s="15" t="s">
        <v>37</v>
      </c>
      <c r="D64" s="57">
        <v>39</v>
      </c>
      <c r="E64" s="57">
        <v>185</v>
      </c>
      <c r="F64" s="58">
        <v>5499</v>
      </c>
      <c r="G64" s="56">
        <v>5499</v>
      </c>
      <c r="H64" s="2" t="s">
        <v>121</v>
      </c>
      <c r="I64" s="83"/>
      <c r="J64" s="83"/>
    </row>
    <row r="65" spans="1:10" ht="20.25" customHeight="1">
      <c r="A65" s="12">
        <v>28</v>
      </c>
      <c r="B65" s="126"/>
      <c r="C65" s="20" t="s">
        <v>38</v>
      </c>
      <c r="D65" s="62">
        <v>80</v>
      </c>
      <c r="E65" s="62">
        <v>320</v>
      </c>
      <c r="F65" s="58">
        <v>7592</v>
      </c>
      <c r="G65" s="56">
        <v>7592</v>
      </c>
      <c r="H65" s="2" t="s">
        <v>82</v>
      </c>
      <c r="I65" s="74">
        <f>G65*2.4/100</f>
        <v>182.208</v>
      </c>
      <c r="J65" s="83"/>
    </row>
    <row r="66" spans="1:10" ht="28.5" customHeight="1">
      <c r="A66" s="12"/>
      <c r="B66" s="13" t="s">
        <v>6</v>
      </c>
      <c r="C66" s="11"/>
      <c r="D66" s="59">
        <f>SUM(D62:D65)</f>
        <v>606</v>
      </c>
      <c r="E66" s="59">
        <f>SUM(E62:E65)</f>
        <v>2150</v>
      </c>
      <c r="F66" s="60">
        <f>SUM(F62:F65)</f>
        <v>38416</v>
      </c>
      <c r="G66" s="60">
        <f>SUM(G62:G65)</f>
        <v>38416</v>
      </c>
      <c r="H66" s="2"/>
      <c r="I66" s="81">
        <f>SUM(I62:I65)</f>
        <v>182.208</v>
      </c>
      <c r="J66" s="82"/>
    </row>
    <row r="67" spans="1:10" ht="30.75" customHeight="1">
      <c r="A67" s="102">
        <v>29</v>
      </c>
      <c r="B67" s="111" t="s">
        <v>74</v>
      </c>
      <c r="C67" s="108" t="s">
        <v>39</v>
      </c>
      <c r="D67" s="105">
        <v>707</v>
      </c>
      <c r="E67" s="105">
        <v>2418</v>
      </c>
      <c r="F67" s="122">
        <v>31586</v>
      </c>
      <c r="G67" s="56">
        <v>12856</v>
      </c>
      <c r="H67" s="2" t="s">
        <v>155</v>
      </c>
      <c r="I67" s="139"/>
      <c r="J67" s="140"/>
    </row>
    <row r="68" spans="1:10" ht="25.5" customHeight="1">
      <c r="A68" s="103"/>
      <c r="B68" s="112"/>
      <c r="C68" s="110"/>
      <c r="D68" s="106"/>
      <c r="E68" s="106"/>
      <c r="F68" s="122"/>
      <c r="G68" s="56">
        <v>1500</v>
      </c>
      <c r="H68" s="2" t="s">
        <v>102</v>
      </c>
      <c r="I68" s="74">
        <f aca="true" t="shared" si="0" ref="I68:I90">G68*2.4/100</f>
        <v>36</v>
      </c>
      <c r="J68" s="95"/>
    </row>
    <row r="69" spans="1:10" ht="21" customHeight="1">
      <c r="A69" s="103"/>
      <c r="B69" s="112"/>
      <c r="C69" s="110"/>
      <c r="D69" s="106"/>
      <c r="E69" s="106"/>
      <c r="F69" s="122"/>
      <c r="G69" s="56">
        <v>5500</v>
      </c>
      <c r="H69" s="2" t="s">
        <v>81</v>
      </c>
      <c r="I69" s="74">
        <f t="shared" si="0"/>
        <v>132</v>
      </c>
      <c r="J69" s="95"/>
    </row>
    <row r="70" spans="1:10" ht="20.25" customHeight="1">
      <c r="A70" s="103"/>
      <c r="B70" s="112"/>
      <c r="C70" s="110"/>
      <c r="D70" s="106"/>
      <c r="E70" s="106"/>
      <c r="F70" s="122"/>
      <c r="G70" s="56">
        <v>2000</v>
      </c>
      <c r="H70" s="2" t="s">
        <v>147</v>
      </c>
      <c r="I70" s="74">
        <f t="shared" si="0"/>
        <v>48</v>
      </c>
      <c r="J70" s="95"/>
    </row>
    <row r="71" spans="1:10" ht="20.25" customHeight="1">
      <c r="A71" s="104"/>
      <c r="B71" s="112"/>
      <c r="C71" s="109"/>
      <c r="D71" s="107"/>
      <c r="E71" s="107"/>
      <c r="F71" s="121"/>
      <c r="G71" s="56">
        <v>9730</v>
      </c>
      <c r="H71" s="2" t="s">
        <v>160</v>
      </c>
      <c r="I71" s="74">
        <f t="shared" si="0"/>
        <v>233.52</v>
      </c>
      <c r="J71" s="95"/>
    </row>
    <row r="72" spans="1:10" ht="21.75" customHeight="1">
      <c r="A72" s="102">
        <v>30</v>
      </c>
      <c r="B72" s="112"/>
      <c r="C72" s="108" t="s">
        <v>77</v>
      </c>
      <c r="D72" s="120">
        <v>229</v>
      </c>
      <c r="E72" s="120">
        <v>886</v>
      </c>
      <c r="F72" s="120">
        <v>15177</v>
      </c>
      <c r="G72" s="56">
        <v>4000</v>
      </c>
      <c r="H72" s="2" t="s">
        <v>146</v>
      </c>
      <c r="I72" s="74">
        <f t="shared" si="0"/>
        <v>96</v>
      </c>
      <c r="J72" s="83"/>
    </row>
    <row r="73" spans="1:10" ht="21.75" customHeight="1">
      <c r="A73" s="103"/>
      <c r="B73" s="112"/>
      <c r="C73" s="110"/>
      <c r="D73" s="122"/>
      <c r="E73" s="122"/>
      <c r="F73" s="122"/>
      <c r="G73" s="56">
        <v>3177</v>
      </c>
      <c r="H73" s="2" t="s">
        <v>140</v>
      </c>
      <c r="I73" s="74"/>
      <c r="J73" s="83"/>
    </row>
    <row r="74" spans="1:10" ht="19.5" customHeight="1">
      <c r="A74" s="104"/>
      <c r="B74" s="112"/>
      <c r="C74" s="109"/>
      <c r="D74" s="121"/>
      <c r="E74" s="121"/>
      <c r="F74" s="121"/>
      <c r="G74" s="56">
        <v>8000</v>
      </c>
      <c r="H74" s="2" t="s">
        <v>127</v>
      </c>
      <c r="I74" s="74">
        <f t="shared" si="0"/>
        <v>192</v>
      </c>
      <c r="J74" s="83"/>
    </row>
    <row r="75" spans="1:10" ht="36.75" customHeight="1">
      <c r="A75" s="102">
        <v>31</v>
      </c>
      <c r="B75" s="112"/>
      <c r="C75" s="108" t="s">
        <v>40</v>
      </c>
      <c r="D75" s="105">
        <v>239</v>
      </c>
      <c r="E75" s="105">
        <v>1080</v>
      </c>
      <c r="F75" s="120">
        <v>20748</v>
      </c>
      <c r="G75" s="56">
        <v>12000</v>
      </c>
      <c r="H75" s="2" t="s">
        <v>124</v>
      </c>
      <c r="I75" s="74">
        <f t="shared" si="0"/>
        <v>288</v>
      </c>
      <c r="J75" s="83"/>
    </row>
    <row r="76" spans="1:10" ht="30.75" customHeight="1">
      <c r="A76" s="103"/>
      <c r="B76" s="112"/>
      <c r="C76" s="110"/>
      <c r="D76" s="106"/>
      <c r="E76" s="106"/>
      <c r="F76" s="122"/>
      <c r="G76" s="56">
        <v>748</v>
      </c>
      <c r="H76" s="2" t="s">
        <v>141</v>
      </c>
      <c r="I76" s="74"/>
      <c r="J76" s="83"/>
    </row>
    <row r="77" spans="1:10" ht="21" customHeight="1">
      <c r="A77" s="104"/>
      <c r="B77" s="141"/>
      <c r="C77" s="109"/>
      <c r="D77" s="107"/>
      <c r="E77" s="107"/>
      <c r="F77" s="122"/>
      <c r="G77" s="56">
        <v>8000</v>
      </c>
      <c r="H77" s="2" t="s">
        <v>127</v>
      </c>
      <c r="I77" s="74">
        <f t="shared" si="0"/>
        <v>192</v>
      </c>
      <c r="J77" s="83"/>
    </row>
    <row r="78" spans="1:10" ht="22.5" customHeight="1">
      <c r="A78" s="12"/>
      <c r="B78" s="13" t="s">
        <v>6</v>
      </c>
      <c r="C78" s="11"/>
      <c r="D78" s="59">
        <f>SUM(D67:D75)</f>
        <v>1175</v>
      </c>
      <c r="E78" s="59">
        <f>SUM(E67:E75)</f>
        <v>4384</v>
      </c>
      <c r="F78" s="60">
        <f>F67+F72+F75</f>
        <v>67511</v>
      </c>
      <c r="G78" s="60">
        <f>G67+G68+G69+G70+G71+G72+G73+G74+G75+G76+G77</f>
        <v>67511</v>
      </c>
      <c r="H78" s="2"/>
      <c r="I78" s="81">
        <f>SUM(I68:I77)</f>
        <v>1217.52</v>
      </c>
      <c r="J78" s="82"/>
    </row>
    <row r="79" spans="1:10" ht="36.75" customHeight="1">
      <c r="A79" s="102">
        <v>32</v>
      </c>
      <c r="B79" s="111" t="s">
        <v>41</v>
      </c>
      <c r="C79" s="108" t="s">
        <v>42</v>
      </c>
      <c r="D79" s="105">
        <v>997</v>
      </c>
      <c r="E79" s="105">
        <v>3712</v>
      </c>
      <c r="F79" s="122">
        <v>42068</v>
      </c>
      <c r="G79" s="56">
        <v>31960</v>
      </c>
      <c r="H79" s="2" t="s">
        <v>80</v>
      </c>
      <c r="I79" s="74">
        <f t="shared" si="0"/>
        <v>767.04</v>
      </c>
      <c r="J79" s="83"/>
    </row>
    <row r="80" spans="1:10" ht="24" customHeight="1">
      <c r="A80" s="103"/>
      <c r="B80" s="112"/>
      <c r="C80" s="110"/>
      <c r="D80" s="106"/>
      <c r="E80" s="106"/>
      <c r="F80" s="122"/>
      <c r="G80" s="56">
        <v>6108</v>
      </c>
      <c r="H80" s="2" t="s">
        <v>90</v>
      </c>
      <c r="I80" s="74">
        <f t="shared" si="0"/>
        <v>146.59199999999998</v>
      </c>
      <c r="J80" s="83"/>
    </row>
    <row r="81" spans="1:10" ht="21" customHeight="1">
      <c r="A81" s="104"/>
      <c r="B81" s="112"/>
      <c r="C81" s="110"/>
      <c r="D81" s="106"/>
      <c r="E81" s="106"/>
      <c r="F81" s="122"/>
      <c r="G81" s="56">
        <v>4000</v>
      </c>
      <c r="H81" s="2" t="s">
        <v>115</v>
      </c>
      <c r="I81" s="74">
        <f t="shared" si="0"/>
        <v>96</v>
      </c>
      <c r="J81" s="83"/>
    </row>
    <row r="82" spans="1:10" ht="27" customHeight="1">
      <c r="A82" s="12"/>
      <c r="B82" s="13" t="s">
        <v>6</v>
      </c>
      <c r="C82" s="11"/>
      <c r="D82" s="59">
        <v>997</v>
      </c>
      <c r="E82" s="59">
        <v>3712</v>
      </c>
      <c r="F82" s="60">
        <f>SUM(F79)</f>
        <v>42068</v>
      </c>
      <c r="G82" s="60">
        <f>SUM(G79:G81)</f>
        <v>42068</v>
      </c>
      <c r="H82" s="2"/>
      <c r="I82" s="81">
        <f>SUM(I79:I81)</f>
        <v>1009.632</v>
      </c>
      <c r="J82" s="82"/>
    </row>
    <row r="83" spans="1:10" ht="21" customHeight="1">
      <c r="A83" s="102">
        <v>33</v>
      </c>
      <c r="B83" s="126" t="s">
        <v>43</v>
      </c>
      <c r="C83" s="108" t="s">
        <v>44</v>
      </c>
      <c r="D83" s="105">
        <v>576</v>
      </c>
      <c r="E83" s="105">
        <v>1901</v>
      </c>
      <c r="F83" s="120">
        <v>27399</v>
      </c>
      <c r="G83" s="56">
        <v>4000</v>
      </c>
      <c r="H83" s="2" t="s">
        <v>91</v>
      </c>
      <c r="I83" s="74">
        <f t="shared" si="0"/>
        <v>96</v>
      </c>
      <c r="J83" s="96"/>
    </row>
    <row r="84" spans="1:10" ht="36" customHeight="1">
      <c r="A84" s="104"/>
      <c r="B84" s="126"/>
      <c r="C84" s="109"/>
      <c r="D84" s="107"/>
      <c r="E84" s="107"/>
      <c r="F84" s="121"/>
      <c r="G84" s="65">
        <v>23399</v>
      </c>
      <c r="H84" s="2" t="s">
        <v>123</v>
      </c>
      <c r="I84" s="74"/>
      <c r="J84" s="96"/>
    </row>
    <row r="85" spans="1:10" ht="21" customHeight="1">
      <c r="A85" s="19"/>
      <c r="B85" s="126"/>
      <c r="C85" s="108" t="s">
        <v>45</v>
      </c>
      <c r="D85" s="105">
        <v>594</v>
      </c>
      <c r="E85" s="105">
        <v>2443</v>
      </c>
      <c r="F85" s="120">
        <v>31789</v>
      </c>
      <c r="G85" s="56">
        <v>1500</v>
      </c>
      <c r="H85" s="2" t="s">
        <v>120</v>
      </c>
      <c r="I85" s="74">
        <f t="shared" si="0"/>
        <v>36</v>
      </c>
      <c r="J85" s="96"/>
    </row>
    <row r="86" spans="1:10" ht="21" customHeight="1">
      <c r="A86" s="19"/>
      <c r="B86" s="126"/>
      <c r="C86" s="110"/>
      <c r="D86" s="106"/>
      <c r="E86" s="106"/>
      <c r="F86" s="122"/>
      <c r="G86" s="56">
        <v>18289</v>
      </c>
      <c r="H86" s="2" t="s">
        <v>119</v>
      </c>
      <c r="I86" s="74">
        <f t="shared" si="0"/>
        <v>438.936</v>
      </c>
      <c r="J86" s="96"/>
    </row>
    <row r="87" spans="1:10" ht="37.5" customHeight="1">
      <c r="A87" s="12">
        <v>34</v>
      </c>
      <c r="B87" s="126"/>
      <c r="C87" s="109"/>
      <c r="D87" s="107"/>
      <c r="E87" s="107"/>
      <c r="F87" s="121"/>
      <c r="G87" s="56">
        <v>12000</v>
      </c>
      <c r="H87" s="2" t="s">
        <v>126</v>
      </c>
      <c r="I87" s="74">
        <f t="shared" si="0"/>
        <v>288</v>
      </c>
      <c r="J87" s="83"/>
    </row>
    <row r="88" spans="1:10" ht="25.5" customHeight="1">
      <c r="A88" s="17">
        <v>35</v>
      </c>
      <c r="B88" s="126"/>
      <c r="C88" s="15" t="s">
        <v>46</v>
      </c>
      <c r="D88" s="57">
        <v>232</v>
      </c>
      <c r="E88" s="57">
        <v>920</v>
      </c>
      <c r="F88" s="58">
        <v>15452</v>
      </c>
      <c r="G88" s="56">
        <v>15452</v>
      </c>
      <c r="H88" s="2" t="s">
        <v>125</v>
      </c>
      <c r="I88" s="83"/>
      <c r="J88" s="83"/>
    </row>
    <row r="89" spans="1:10" ht="25.5" customHeight="1">
      <c r="A89" s="12"/>
      <c r="B89" s="13" t="s">
        <v>6</v>
      </c>
      <c r="C89" s="11"/>
      <c r="D89" s="59">
        <f>SUM(D83:D88)</f>
        <v>1402</v>
      </c>
      <c r="E89" s="59">
        <f>SUM(E83:E88)</f>
        <v>5264</v>
      </c>
      <c r="F89" s="60">
        <f>SUM(F83:F88)</f>
        <v>74640</v>
      </c>
      <c r="G89" s="60">
        <f>SUM(G83:G88)</f>
        <v>74640</v>
      </c>
      <c r="H89" s="2"/>
      <c r="I89" s="81">
        <f>SUM(I83:I88)</f>
        <v>858.9359999999999</v>
      </c>
      <c r="J89" s="82"/>
    </row>
    <row r="90" spans="1:10" ht="32.25" customHeight="1">
      <c r="A90" s="102">
        <v>36</v>
      </c>
      <c r="B90" s="111" t="s">
        <v>47</v>
      </c>
      <c r="C90" s="108" t="s">
        <v>48</v>
      </c>
      <c r="D90" s="105">
        <v>190</v>
      </c>
      <c r="E90" s="105">
        <v>780</v>
      </c>
      <c r="F90" s="120">
        <v>14318</v>
      </c>
      <c r="G90" s="56">
        <v>11318</v>
      </c>
      <c r="H90" s="2" t="s">
        <v>130</v>
      </c>
      <c r="I90" s="74">
        <f t="shared" si="0"/>
        <v>271.632</v>
      </c>
      <c r="J90" s="83"/>
    </row>
    <row r="91" spans="1:10" ht="23.25" customHeight="1">
      <c r="A91" s="104"/>
      <c r="B91" s="112"/>
      <c r="C91" s="109"/>
      <c r="D91" s="107"/>
      <c r="E91" s="107"/>
      <c r="F91" s="121"/>
      <c r="G91" s="69">
        <v>3000</v>
      </c>
      <c r="H91" s="2" t="s">
        <v>110</v>
      </c>
      <c r="I91" s="74"/>
      <c r="J91" s="83"/>
    </row>
    <row r="92" spans="1:10" ht="26.25" customHeight="1">
      <c r="A92" s="12">
        <v>37</v>
      </c>
      <c r="B92" s="113"/>
      <c r="C92" s="20" t="s">
        <v>60</v>
      </c>
      <c r="D92" s="62">
        <v>2</v>
      </c>
      <c r="E92" s="62">
        <v>5</v>
      </c>
      <c r="F92" s="56">
        <v>2041</v>
      </c>
      <c r="G92" s="69">
        <v>2041</v>
      </c>
      <c r="H92" s="2" t="s">
        <v>109</v>
      </c>
      <c r="I92" s="74"/>
      <c r="J92" s="83"/>
    </row>
    <row r="93" spans="1:10" ht="21.75" customHeight="1">
      <c r="A93" s="102">
        <v>38</v>
      </c>
      <c r="B93" s="113"/>
      <c r="C93" s="108" t="s">
        <v>61</v>
      </c>
      <c r="D93" s="105">
        <v>35</v>
      </c>
      <c r="E93" s="105">
        <v>140</v>
      </c>
      <c r="F93" s="120">
        <v>5134</v>
      </c>
      <c r="G93" s="69">
        <v>4000</v>
      </c>
      <c r="H93" s="2" t="s">
        <v>108</v>
      </c>
      <c r="I93" s="97"/>
      <c r="J93" s="83"/>
    </row>
    <row r="94" spans="1:10" ht="20.25" customHeight="1">
      <c r="A94" s="104"/>
      <c r="B94" s="113"/>
      <c r="C94" s="109"/>
      <c r="D94" s="107"/>
      <c r="E94" s="107"/>
      <c r="F94" s="121"/>
      <c r="G94" s="69">
        <v>1134</v>
      </c>
      <c r="H94" s="2" t="s">
        <v>86</v>
      </c>
      <c r="I94" s="74">
        <f>G94*2.4/100</f>
        <v>27.215999999999998</v>
      </c>
      <c r="J94" s="83"/>
    </row>
    <row r="95" spans="1:10" ht="25.5" customHeight="1">
      <c r="A95" s="12">
        <v>39</v>
      </c>
      <c r="B95" s="113"/>
      <c r="C95" s="20" t="s">
        <v>62</v>
      </c>
      <c r="D95" s="61">
        <v>8</v>
      </c>
      <c r="E95" s="61">
        <v>23</v>
      </c>
      <c r="F95" s="69">
        <v>2186</v>
      </c>
      <c r="G95" s="69">
        <v>2186</v>
      </c>
      <c r="H95" s="2" t="s">
        <v>157</v>
      </c>
      <c r="I95" s="97"/>
      <c r="J95" s="83"/>
    </row>
    <row r="96" spans="1:10" ht="18.75" customHeight="1">
      <c r="A96" s="12">
        <v>40</v>
      </c>
      <c r="B96" s="113"/>
      <c r="C96" s="20" t="s">
        <v>63</v>
      </c>
      <c r="D96" s="61">
        <v>11</v>
      </c>
      <c r="E96" s="61">
        <v>76</v>
      </c>
      <c r="F96" s="69">
        <v>4616</v>
      </c>
      <c r="G96" s="69">
        <v>4616</v>
      </c>
      <c r="H96" s="34" t="s">
        <v>131</v>
      </c>
      <c r="I96" s="74">
        <f>G96*2.4/100</f>
        <v>110.78399999999999</v>
      </c>
      <c r="J96" s="83"/>
    </row>
    <row r="97" spans="1:10" ht="26.25" customHeight="1">
      <c r="A97" s="12">
        <v>41</v>
      </c>
      <c r="B97" s="113"/>
      <c r="C97" s="20" t="s">
        <v>64</v>
      </c>
      <c r="D97" s="61">
        <v>32</v>
      </c>
      <c r="E97" s="61">
        <v>114</v>
      </c>
      <c r="F97" s="69">
        <v>4923</v>
      </c>
      <c r="G97" s="69">
        <v>4923</v>
      </c>
      <c r="H97" s="2" t="s">
        <v>107</v>
      </c>
      <c r="I97" s="97"/>
      <c r="J97" s="83"/>
    </row>
    <row r="98" spans="1:10" ht="19.5" customHeight="1">
      <c r="A98" s="12">
        <v>42</v>
      </c>
      <c r="B98" s="113"/>
      <c r="C98" s="20" t="s">
        <v>65</v>
      </c>
      <c r="D98" s="61">
        <v>8</v>
      </c>
      <c r="E98" s="61">
        <v>26</v>
      </c>
      <c r="F98" s="69">
        <v>2211</v>
      </c>
      <c r="G98" s="69">
        <v>2211</v>
      </c>
      <c r="H98" s="2" t="s">
        <v>116</v>
      </c>
      <c r="I98" s="74">
        <f>G98*2.4/100</f>
        <v>53.06399999999999</v>
      </c>
      <c r="J98" s="83"/>
    </row>
    <row r="99" spans="1:10" ht="19.5" customHeight="1">
      <c r="A99" s="12">
        <v>43</v>
      </c>
      <c r="B99" s="113"/>
      <c r="C99" s="20" t="s">
        <v>66</v>
      </c>
      <c r="D99" s="61">
        <v>5</v>
      </c>
      <c r="E99" s="61">
        <v>12</v>
      </c>
      <c r="F99" s="69">
        <v>2097</v>
      </c>
      <c r="G99" s="69">
        <v>2097</v>
      </c>
      <c r="H99" s="2" t="s">
        <v>116</v>
      </c>
      <c r="I99" s="74">
        <f>G99*2.4/100</f>
        <v>50.328</v>
      </c>
      <c r="J99" s="83"/>
    </row>
    <row r="100" spans="1:10" ht="19.5" customHeight="1">
      <c r="A100" s="12">
        <v>44</v>
      </c>
      <c r="B100" s="114"/>
      <c r="C100" s="20" t="s">
        <v>67</v>
      </c>
      <c r="D100" s="61">
        <v>36</v>
      </c>
      <c r="E100" s="61">
        <v>138</v>
      </c>
      <c r="F100" s="65">
        <v>5118</v>
      </c>
      <c r="G100" s="65">
        <v>5118</v>
      </c>
      <c r="H100" s="2" t="s">
        <v>150</v>
      </c>
      <c r="I100" s="83"/>
      <c r="J100" s="83"/>
    </row>
    <row r="101" spans="1:10" ht="28.5" customHeight="1">
      <c r="A101" s="35"/>
      <c r="B101" s="10" t="s">
        <v>6</v>
      </c>
      <c r="C101" s="36"/>
      <c r="D101" s="60">
        <f>SUM(D90:D100)</f>
        <v>327</v>
      </c>
      <c r="E101" s="60">
        <f>SUM(E90:E100)</f>
        <v>1314</v>
      </c>
      <c r="F101" s="60">
        <f>SUM(F90:F100)</f>
        <v>42644</v>
      </c>
      <c r="G101" s="60">
        <f>SUM(G90:G100)</f>
        <v>42644</v>
      </c>
      <c r="H101" s="2"/>
      <c r="I101" s="81">
        <f>SUM(I90:I100)</f>
        <v>513.024</v>
      </c>
      <c r="J101" s="82"/>
    </row>
    <row r="102" spans="1:10" ht="29.25" customHeight="1">
      <c r="A102" s="102">
        <v>45</v>
      </c>
      <c r="B102" s="126" t="s">
        <v>49</v>
      </c>
      <c r="C102" s="108" t="s">
        <v>50</v>
      </c>
      <c r="D102" s="105">
        <v>495</v>
      </c>
      <c r="E102" s="105">
        <v>2600</v>
      </c>
      <c r="F102" s="122">
        <f>33061+1</f>
        <v>33062</v>
      </c>
      <c r="G102" s="56">
        <f>23061+1</f>
        <v>23062</v>
      </c>
      <c r="H102" s="2" t="s">
        <v>95</v>
      </c>
      <c r="I102" s="74">
        <f>G102*2.4/100+1</f>
        <v>554.4879999999999</v>
      </c>
      <c r="J102" s="83"/>
    </row>
    <row r="103" spans="1:10" ht="54" customHeight="1">
      <c r="A103" s="104"/>
      <c r="B103" s="126"/>
      <c r="C103" s="109"/>
      <c r="D103" s="107"/>
      <c r="E103" s="107"/>
      <c r="F103" s="121"/>
      <c r="G103" s="56">
        <v>10000</v>
      </c>
      <c r="H103" s="2" t="s">
        <v>145</v>
      </c>
      <c r="I103" s="74"/>
      <c r="J103" s="83"/>
    </row>
    <row r="104" spans="1:10" ht="19.5" customHeight="1">
      <c r="A104" s="12">
        <v>46</v>
      </c>
      <c r="B104" s="126"/>
      <c r="C104" s="20" t="s">
        <v>51</v>
      </c>
      <c r="D104" s="62">
        <v>26</v>
      </c>
      <c r="E104" s="62">
        <v>74</v>
      </c>
      <c r="F104" s="56">
        <v>4599</v>
      </c>
      <c r="G104" s="56">
        <v>4599</v>
      </c>
      <c r="H104" s="34" t="s">
        <v>156</v>
      </c>
      <c r="I104" s="74">
        <f>G104*2.4/100+1</f>
        <v>111.376</v>
      </c>
      <c r="J104" s="83"/>
    </row>
    <row r="105" spans="1:10" ht="19.5" customHeight="1">
      <c r="A105" s="102">
        <v>47</v>
      </c>
      <c r="B105" s="126"/>
      <c r="C105" s="108" t="s">
        <v>52</v>
      </c>
      <c r="D105" s="105">
        <v>439</v>
      </c>
      <c r="E105" s="105">
        <v>1400</v>
      </c>
      <c r="F105" s="120">
        <v>23340</v>
      </c>
      <c r="G105" s="56">
        <v>12000</v>
      </c>
      <c r="H105" s="2" t="s">
        <v>127</v>
      </c>
      <c r="I105" s="74">
        <f>G105*2.4/100+1</f>
        <v>289</v>
      </c>
      <c r="J105" s="83"/>
    </row>
    <row r="106" spans="1:10" ht="19.5" customHeight="1">
      <c r="A106" s="103"/>
      <c r="B106" s="126"/>
      <c r="C106" s="110"/>
      <c r="D106" s="106"/>
      <c r="E106" s="106"/>
      <c r="F106" s="122"/>
      <c r="G106" s="56">
        <v>5340</v>
      </c>
      <c r="H106" s="2" t="s">
        <v>142</v>
      </c>
      <c r="I106" s="83"/>
      <c r="J106" s="83"/>
    </row>
    <row r="107" spans="1:10" ht="29.25" customHeight="1">
      <c r="A107" s="104"/>
      <c r="B107" s="126"/>
      <c r="C107" s="109"/>
      <c r="D107" s="107"/>
      <c r="E107" s="107"/>
      <c r="F107" s="121"/>
      <c r="G107" s="56">
        <v>6000</v>
      </c>
      <c r="H107" s="2" t="s">
        <v>131</v>
      </c>
      <c r="I107" s="74">
        <f>G107*2.4/100</f>
        <v>144</v>
      </c>
      <c r="J107" s="83"/>
    </row>
    <row r="108" spans="1:10" ht="30.75" customHeight="1">
      <c r="A108" s="12"/>
      <c r="B108" s="13" t="s">
        <v>6</v>
      </c>
      <c r="C108" s="11"/>
      <c r="D108" s="59">
        <f>SUM(D102:D106)</f>
        <v>960</v>
      </c>
      <c r="E108" s="59">
        <f>SUM(E102:E106)</f>
        <v>4074</v>
      </c>
      <c r="F108" s="60">
        <f>SUM(F102:F106)</f>
        <v>61001</v>
      </c>
      <c r="G108" s="60">
        <f>SUM(G102:G107)</f>
        <v>61001</v>
      </c>
      <c r="H108" s="2"/>
      <c r="I108" s="81">
        <f>SUM(I102:I107)</f>
        <v>1098.864</v>
      </c>
      <c r="J108" s="82"/>
    </row>
    <row r="109" spans="1:10" ht="23.25" customHeight="1">
      <c r="A109" s="12">
        <v>48</v>
      </c>
      <c r="B109" s="126" t="s">
        <v>53</v>
      </c>
      <c r="C109" s="15" t="s">
        <v>54</v>
      </c>
      <c r="D109" s="57">
        <v>1161</v>
      </c>
      <c r="E109" s="57">
        <v>4580</v>
      </c>
      <c r="F109" s="69">
        <v>49099</v>
      </c>
      <c r="G109" s="69">
        <v>49099</v>
      </c>
      <c r="H109" s="149" t="s">
        <v>154</v>
      </c>
      <c r="I109" s="78"/>
      <c r="J109" s="78"/>
    </row>
    <row r="110" spans="1:10" ht="21.75" customHeight="1">
      <c r="A110" s="12">
        <v>49</v>
      </c>
      <c r="B110" s="126"/>
      <c r="C110" s="20" t="s">
        <v>55</v>
      </c>
      <c r="D110" s="62">
        <v>324</v>
      </c>
      <c r="E110" s="62">
        <v>1155</v>
      </c>
      <c r="F110" s="56">
        <v>21356</v>
      </c>
      <c r="G110" s="56">
        <v>21356</v>
      </c>
      <c r="H110" s="150"/>
      <c r="I110" s="78"/>
      <c r="J110" s="78"/>
    </row>
    <row r="111" spans="1:10" ht="22.5" customHeight="1">
      <c r="A111" s="12">
        <v>50</v>
      </c>
      <c r="B111" s="126"/>
      <c r="C111" s="15" t="s">
        <v>56</v>
      </c>
      <c r="D111" s="57">
        <v>170</v>
      </c>
      <c r="E111" s="57">
        <v>820</v>
      </c>
      <c r="F111" s="58">
        <v>14642</v>
      </c>
      <c r="G111" s="56">
        <v>14642</v>
      </c>
      <c r="H111" s="34" t="s">
        <v>117</v>
      </c>
      <c r="I111" s="74">
        <f>G111*2.4/100</f>
        <v>351.40799999999996</v>
      </c>
      <c r="J111" s="78"/>
    </row>
    <row r="112" spans="1:10" ht="21" customHeight="1">
      <c r="A112" s="12"/>
      <c r="B112" s="13" t="s">
        <v>6</v>
      </c>
      <c r="C112" s="11"/>
      <c r="D112" s="59">
        <f>SUM(D109:D111)</f>
        <v>1655</v>
      </c>
      <c r="E112" s="59">
        <f>SUM(E109:E111)</f>
        <v>6555</v>
      </c>
      <c r="F112" s="60">
        <f>SUM(F109:F111)</f>
        <v>85097</v>
      </c>
      <c r="G112" s="60">
        <f>SUM(G109:G111)</f>
        <v>85097</v>
      </c>
      <c r="H112" s="2"/>
      <c r="I112" s="37">
        <f>I111+I110+I109</f>
        <v>351.40799999999996</v>
      </c>
      <c r="J112" s="98"/>
    </row>
    <row r="113" spans="1:10" ht="16.5" hidden="1">
      <c r="A113" s="17"/>
      <c r="B113" s="16"/>
      <c r="C113" s="18"/>
      <c r="D113" s="70"/>
      <c r="E113" s="70"/>
      <c r="F113" s="71"/>
      <c r="G113" s="71"/>
      <c r="H113" s="38">
        <f>F114-G114</f>
        <v>0</v>
      </c>
      <c r="I113" s="99"/>
      <c r="J113" s="99"/>
    </row>
    <row r="114" spans="1:11" s="42" customFormat="1" ht="33" customHeight="1">
      <c r="A114" s="3"/>
      <c r="B114" s="4" t="s">
        <v>57</v>
      </c>
      <c r="C114" s="39"/>
      <c r="D114" s="72">
        <f>SUM(D62:D113)</f>
        <v>14244</v>
      </c>
      <c r="E114" s="72">
        <f>SUM(E62:E113)</f>
        <v>54906</v>
      </c>
      <c r="F114" s="73">
        <f>F7+F13+F19+F22+F25+F29+F33+F35+F42+F48+F54+F61+F66+F78+F82+F89+F101+F108+F112</f>
        <v>1076882</v>
      </c>
      <c r="G114" s="73">
        <f>G7+G13+G19+G22+G25+G29+G33+G35+G42+G48+G54+G61+G66+G78+G82+G89+G101+G108+G112</f>
        <v>1076882</v>
      </c>
      <c r="H114" s="40"/>
      <c r="I114" s="41">
        <f>I7+I13+I19+I22+I25+I29+I33+I35+I42+I48+I54+I61+I66+I78+I82+I89+I101+I108+I112</f>
        <v>11344.015499999998</v>
      </c>
      <c r="J114" s="41"/>
      <c r="K114" s="42">
        <v>11124</v>
      </c>
    </row>
    <row r="115" spans="1:9" ht="20.25" customHeight="1">
      <c r="A115" s="44"/>
      <c r="B115" s="127" t="s">
        <v>99</v>
      </c>
      <c r="C115" s="128"/>
      <c r="D115" s="128"/>
      <c r="E115" s="128"/>
      <c r="F115" s="128"/>
      <c r="G115" s="45"/>
      <c r="H115" s="43"/>
      <c r="I115" s="76"/>
    </row>
    <row r="116" spans="2:9" ht="29.25" customHeight="1">
      <c r="B116" s="115" t="s">
        <v>98</v>
      </c>
      <c r="C116" s="116"/>
      <c r="D116" s="116"/>
      <c r="E116" s="116"/>
      <c r="F116" s="117"/>
      <c r="G116" s="47">
        <f>G8+G9+G10+G11+G15+G16+G20+G26+G30+G31+G38+G39+G40+G43+G45+G50+G52+G53+G57+G58+G59+G65+G68+G69+G70+G71+G72+G74+G75+G77+G79+G80+G81+G83+G87+G90+G94+G98+G99+G102+G104+G105+G107+G111+G85+G86+G96</f>
        <v>472558</v>
      </c>
      <c r="H116" s="48">
        <f>G116*2.4/100+1</f>
        <v>11342.392</v>
      </c>
      <c r="I116" s="76"/>
    </row>
    <row r="117" spans="2:9" ht="22.5" customHeight="1">
      <c r="B117" s="115" t="s">
        <v>103</v>
      </c>
      <c r="C117" s="116"/>
      <c r="D117" s="116"/>
      <c r="E117" s="116"/>
      <c r="F117" s="117"/>
      <c r="G117" s="47">
        <f>G103+G100</f>
        <v>15118</v>
      </c>
      <c r="H117" s="49"/>
      <c r="I117" s="76"/>
    </row>
    <row r="118" spans="2:9" ht="18.75" customHeight="1">
      <c r="B118" s="115" t="s">
        <v>100</v>
      </c>
      <c r="C118" s="116"/>
      <c r="D118" s="116"/>
      <c r="E118" s="116"/>
      <c r="F118" s="117"/>
      <c r="G118" s="47">
        <f>G97+G95+G93+G92+G88+G67+G64+G63+G62+G60+G55+G51+G49+G47+G46+G44+G41+G37+G36+G34+G32+G24+G17+G14+G91+G56+G27+G73+G76+G106+G84</f>
        <v>415976</v>
      </c>
      <c r="H118" s="49"/>
      <c r="I118" s="76"/>
    </row>
    <row r="119" spans="2:9" ht="15.75" customHeight="1">
      <c r="B119" s="115" t="s">
        <v>101</v>
      </c>
      <c r="C119" s="116"/>
      <c r="D119" s="116"/>
      <c r="E119" s="116"/>
      <c r="F119" s="117"/>
      <c r="G119" s="47">
        <f>G109+G23+G6+G110</f>
        <v>173230</v>
      </c>
      <c r="H119" s="49"/>
      <c r="I119" s="76"/>
    </row>
    <row r="120" spans="2:9" ht="26.25" customHeight="1">
      <c r="B120" s="118" t="s">
        <v>57</v>
      </c>
      <c r="C120" s="124"/>
      <c r="D120" s="124"/>
      <c r="E120" s="124"/>
      <c r="F120" s="125"/>
      <c r="G120" s="50">
        <f>G116+G118+G119+G117</f>
        <v>1076882</v>
      </c>
      <c r="H120" s="51" t="s">
        <v>118</v>
      </c>
      <c r="I120" s="76"/>
    </row>
    <row r="121" ht="12.75" customHeight="1">
      <c r="G121" s="54">
        <f>G114-G120</f>
        <v>0</v>
      </c>
    </row>
    <row r="122" ht="15">
      <c r="G122" s="54"/>
    </row>
    <row r="123" ht="15">
      <c r="G123" s="54"/>
    </row>
    <row r="124" ht="15">
      <c r="G124" s="54"/>
    </row>
    <row r="126" ht="15">
      <c r="G126" s="54"/>
    </row>
    <row r="127" ht="15">
      <c r="G127" s="54"/>
    </row>
    <row r="129" ht="15">
      <c r="G129" s="54"/>
    </row>
    <row r="132" ht="15">
      <c r="G132" s="54"/>
    </row>
    <row r="133" ht="15">
      <c r="G133" s="54"/>
    </row>
  </sheetData>
  <sheetProtection/>
  <mergeCells count="147">
    <mergeCell ref="G30:G31"/>
    <mergeCell ref="H30:H31"/>
    <mergeCell ref="I30:I31"/>
    <mergeCell ref="A49:A50"/>
    <mergeCell ref="B43:B47"/>
    <mergeCell ref="C43:C44"/>
    <mergeCell ref="F43:F44"/>
    <mergeCell ref="C45:C46"/>
    <mergeCell ref="F45:F46"/>
    <mergeCell ref="D43:D44"/>
    <mergeCell ref="A51:A53"/>
    <mergeCell ref="C8:C9"/>
    <mergeCell ref="A58:A60"/>
    <mergeCell ref="A14:A16"/>
    <mergeCell ref="B8:B11"/>
    <mergeCell ref="B55:B60"/>
    <mergeCell ref="B49:B53"/>
    <mergeCell ref="C49:C50"/>
    <mergeCell ref="B30:B32"/>
    <mergeCell ref="C58:C60"/>
    <mergeCell ref="A102:A103"/>
    <mergeCell ref="H109:H110"/>
    <mergeCell ref="A75:A77"/>
    <mergeCell ref="A79:A81"/>
    <mergeCell ref="A93:A94"/>
    <mergeCell ref="D90:D91"/>
    <mergeCell ref="D79:D81"/>
    <mergeCell ref="E90:E91"/>
    <mergeCell ref="E85:E87"/>
    <mergeCell ref="A62:A63"/>
    <mergeCell ref="A67:A71"/>
    <mergeCell ref="A90:A91"/>
    <mergeCell ref="A1:I1"/>
    <mergeCell ref="C56:C57"/>
    <mergeCell ref="D56:D57"/>
    <mergeCell ref="E56:E57"/>
    <mergeCell ref="F56:F57"/>
    <mergeCell ref="A56:A57"/>
    <mergeCell ref="A8:A9"/>
    <mergeCell ref="F8:F9"/>
    <mergeCell ref="E8:E9"/>
    <mergeCell ref="D8:D9"/>
    <mergeCell ref="A72:A74"/>
    <mergeCell ref="D62:D63"/>
    <mergeCell ref="E72:E74"/>
    <mergeCell ref="B62:B65"/>
    <mergeCell ref="C62:C63"/>
    <mergeCell ref="C67:C71"/>
    <mergeCell ref="D67:D71"/>
    <mergeCell ref="B102:B107"/>
    <mergeCell ref="C102:C103"/>
    <mergeCell ref="C105:C107"/>
    <mergeCell ref="B67:B77"/>
    <mergeCell ref="B83:B88"/>
    <mergeCell ref="C72:C74"/>
    <mergeCell ref="C75:C77"/>
    <mergeCell ref="B79:B81"/>
    <mergeCell ref="C79:C81"/>
    <mergeCell ref="D51:D53"/>
    <mergeCell ref="E51:E53"/>
    <mergeCell ref="E79:E81"/>
    <mergeCell ref="E75:E77"/>
    <mergeCell ref="D75:D77"/>
    <mergeCell ref="D72:D74"/>
    <mergeCell ref="F51:F53"/>
    <mergeCell ref="C51:C53"/>
    <mergeCell ref="D49:D50"/>
    <mergeCell ref="E49:E50"/>
    <mergeCell ref="F49:F50"/>
    <mergeCell ref="E43:E44"/>
    <mergeCell ref="E45:E46"/>
    <mergeCell ref="B36:B41"/>
    <mergeCell ref="C37:C39"/>
    <mergeCell ref="D37:D39"/>
    <mergeCell ref="E37:E39"/>
    <mergeCell ref="C40:C41"/>
    <mergeCell ref="D40:D41"/>
    <mergeCell ref="E40:E41"/>
    <mergeCell ref="D30:D32"/>
    <mergeCell ref="A3:A4"/>
    <mergeCell ref="B3:C3"/>
    <mergeCell ref="D45:D46"/>
    <mergeCell ref="A30:A32"/>
    <mergeCell ref="A43:A44"/>
    <mergeCell ref="A45:A46"/>
    <mergeCell ref="A40:A41"/>
    <mergeCell ref="A37:A39"/>
    <mergeCell ref="C30:C32"/>
    <mergeCell ref="B26:B27"/>
    <mergeCell ref="B23:B24"/>
    <mergeCell ref="C14:C16"/>
    <mergeCell ref="D14:D16"/>
    <mergeCell ref="B14:B17"/>
    <mergeCell ref="J3:J4"/>
    <mergeCell ref="H3:H4"/>
    <mergeCell ref="I62:J63"/>
    <mergeCell ref="I67:J67"/>
    <mergeCell ref="G3:G4"/>
    <mergeCell ref="F67:F71"/>
    <mergeCell ref="D58:D60"/>
    <mergeCell ref="E58:E60"/>
    <mergeCell ref="E62:E63"/>
    <mergeCell ref="F3:F4"/>
    <mergeCell ref="E14:E16"/>
    <mergeCell ref="F14:F16"/>
    <mergeCell ref="D3:E3"/>
    <mergeCell ref="E30:E32"/>
    <mergeCell ref="F85:F87"/>
    <mergeCell ref="E67:E71"/>
    <mergeCell ref="F72:F74"/>
    <mergeCell ref="F79:F81"/>
    <mergeCell ref="F75:F77"/>
    <mergeCell ref="E83:E84"/>
    <mergeCell ref="B109:B111"/>
    <mergeCell ref="B115:F115"/>
    <mergeCell ref="B117:F117"/>
    <mergeCell ref="D93:D94"/>
    <mergeCell ref="F93:F94"/>
    <mergeCell ref="E93:E94"/>
    <mergeCell ref="F102:F103"/>
    <mergeCell ref="D102:D103"/>
    <mergeCell ref="E102:E103"/>
    <mergeCell ref="E105:E107"/>
    <mergeCell ref="B119:F119"/>
    <mergeCell ref="B120:F120"/>
    <mergeCell ref="B116:F116"/>
    <mergeCell ref="B118:F118"/>
    <mergeCell ref="A105:A107"/>
    <mergeCell ref="D105:D107"/>
    <mergeCell ref="A83:A84"/>
    <mergeCell ref="C83:C84"/>
    <mergeCell ref="D83:D84"/>
    <mergeCell ref="C85:C87"/>
    <mergeCell ref="D85:D87"/>
    <mergeCell ref="C90:C91"/>
    <mergeCell ref="B90:B100"/>
    <mergeCell ref="C93:C94"/>
    <mergeCell ref="H2:I2"/>
    <mergeCell ref="F40:F41"/>
    <mergeCell ref="F105:F107"/>
    <mergeCell ref="F37:F39"/>
    <mergeCell ref="I3:I4"/>
    <mergeCell ref="F62:F63"/>
    <mergeCell ref="F58:F60"/>
    <mergeCell ref="F90:F91"/>
    <mergeCell ref="F30:F32"/>
    <mergeCell ref="F83:F8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  <rowBreaks count="4" manualBreakCount="4">
    <brk id="29" max="9" man="1"/>
    <brk id="48" max="9" man="1"/>
    <brk id="74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2010-04-28T10:06:45Z</cp:lastPrinted>
  <dcterms:created xsi:type="dcterms:W3CDTF">1996-10-08T23:32:33Z</dcterms:created>
  <dcterms:modified xsi:type="dcterms:W3CDTF">2011-06-27T05:56:16Z</dcterms:modified>
  <cp:category/>
  <cp:version/>
  <cp:contentType/>
  <cp:contentStatus/>
</cp:coreProperties>
</file>