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ცენტრალური ბიუჯეტი" sheetId="1" r:id="rId1"/>
    <sheet name="რესპუბლიკური ბიუჯეტი" sheetId="2" r:id="rId2"/>
    <sheet name="ადგილობრივი ბიუჯეტ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2">'ადგილობრივი ბიუჯეტი'!$11:$12</definedName>
    <definedName name="_xlnm.Print_Titles" localSheetId="1">'რესპუბლიკური ბიუჯეტი'!$11:$12</definedName>
    <definedName name="_xlnm.Print_Titles" localSheetId="0">'ცენტრალური ბიუჯეტი'!$11:$12</definedName>
    <definedName name="_xlnm.Print_Area" localSheetId="2">'ადგილობრივი ბიუჯეტი'!$A$1:$M$237</definedName>
    <definedName name="_xlnm.Print_Area" localSheetId="1">'რესპუბლიკური ბიუჯეტი'!$A$1:$L$100</definedName>
    <definedName name="_xlnm.Print_Area" localSheetId="0">'ცენტრალური ბიუჯეტი'!$A$1:$K$75</definedName>
  </definedNames>
  <calcPr fullCalcOnLoad="1"/>
</workbook>
</file>

<file path=xl/sharedStrings.xml><?xml version="1.0" encoding="utf-8"?>
<sst xmlns="http://schemas.openxmlformats.org/spreadsheetml/2006/main" count="1645" uniqueCount="520">
  <si>
    <t>saxelmwifo Sesyidvebis koreqtirebuli gegma</t>
  </si>
  <si>
    <r>
      <t xml:space="preserve">Semsyidveli organizaciis dasaxeleba da rekvizitebi: </t>
    </r>
    <r>
      <rPr>
        <b/>
        <i/>
        <sz val="11"/>
        <rFont val="AcadNusx"/>
        <family val="0"/>
      </rPr>
      <t xml:space="preserve">qobuleTis municipaliteti </t>
    </r>
  </si>
  <si>
    <t>misamarTi: q. qobuleTi, daviT aRmaSeneblis gamz. #141</t>
  </si>
  <si>
    <t>tel/faqsi: (88236) 6-72-09; 6-69-16;</t>
  </si>
  <si>
    <t>saidentifikacio kodi  247001890</t>
  </si>
  <si>
    <t>dafinansebis wyaro saxelmwifo biujeti</t>
  </si>
  <si>
    <t>cxrili #1</t>
  </si>
  <si>
    <t>saxelmwifo Sesyidvebis gegmiT gaTvaliswinebuli jamuri Tanxa dafinansebis wyaros Sesabamisad</t>
  </si>
  <si>
    <t>cxrili #2</t>
  </si>
  <si>
    <t>#</t>
  </si>
  <si>
    <t>Sesyidvis erTgvarovani obieqtTa jgufis dasaxeleba</t>
  </si>
  <si>
    <t>lotebi</t>
  </si>
  <si>
    <t>Sesyidvis obieqti</t>
  </si>
  <si>
    <t>ganzomilebis                                                                                                      erTeuli</t>
  </si>
  <si>
    <t>raodenoba an                                                                                                                                                     moculoba</t>
  </si>
  <si>
    <t>savaraudo                                                                                                                                              RiRebuleba</t>
  </si>
  <si>
    <t>Sesyidvis saSualeba (tenderi, fasTa kotireba, erT pirTan molaparakeba)</t>
  </si>
  <si>
    <t>Sesyidvis ganxorcielebis vadebi</t>
  </si>
  <si>
    <t>miwodebis vadebi</t>
  </si>
  <si>
    <t>SeniSvna</t>
  </si>
  <si>
    <t>sxvadasxva diametris milebis Sesyidva</t>
  </si>
  <si>
    <r>
      <t xml:space="preserve">sasmeli wylis plastmasis mili </t>
    </r>
    <r>
      <rPr>
        <sz val="10"/>
        <rFont val="Arial"/>
        <family val="2"/>
      </rPr>
      <t xml:space="preserve">d-25, PN-10 </t>
    </r>
  </si>
  <si>
    <t>grZ.m</t>
  </si>
  <si>
    <t>e.p.m.</t>
  </si>
  <si>
    <t>I kv</t>
  </si>
  <si>
    <t>II kv</t>
  </si>
  <si>
    <t xml:space="preserve">saqarTvelos mTavrobis 2010 wlis 13 ianvari, #41 gankarguleba, </t>
  </si>
  <si>
    <r>
      <t xml:space="preserve">sasmeli wylis plastmasis mili </t>
    </r>
    <r>
      <rPr>
        <sz val="10"/>
        <rFont val="Arial"/>
        <family val="2"/>
      </rPr>
      <t>d-32, PN-10</t>
    </r>
  </si>
  <si>
    <r>
      <t xml:space="preserve">sasmeli wylis plastmasis mili </t>
    </r>
    <r>
      <rPr>
        <sz val="10"/>
        <rFont val="Arial"/>
        <family val="2"/>
      </rPr>
      <t>d-40, PN-10</t>
    </r>
  </si>
  <si>
    <r>
      <t xml:space="preserve">sasmeli wylis plastmasis mili </t>
    </r>
    <r>
      <rPr>
        <sz val="10"/>
        <rFont val="Arial"/>
        <family val="2"/>
      </rPr>
      <t>d-50, PN-10</t>
    </r>
  </si>
  <si>
    <r>
      <t xml:space="preserve">sasmeli wylis plastmasis mili </t>
    </r>
    <r>
      <rPr>
        <sz val="10"/>
        <rFont val="Arial"/>
        <family val="2"/>
      </rPr>
      <t>d-63, PN-10</t>
    </r>
  </si>
  <si>
    <r>
      <t xml:space="preserve">sasmeli wylis plastmasis mili </t>
    </r>
    <r>
      <rPr>
        <sz val="10"/>
        <rFont val="Arial"/>
        <family val="2"/>
      </rPr>
      <t>d-75, PN-12,5</t>
    </r>
  </si>
  <si>
    <r>
      <t xml:space="preserve">sasmeli wylis plastmasis mili </t>
    </r>
    <r>
      <rPr>
        <sz val="10"/>
        <rFont val="Arial"/>
        <family val="2"/>
      </rPr>
      <t>d-90, PN-12,5</t>
    </r>
  </si>
  <si>
    <r>
      <t xml:space="preserve">sasmeli wylis plastmasis mili </t>
    </r>
    <r>
      <rPr>
        <sz val="10"/>
        <rFont val="Arial"/>
        <family val="2"/>
      </rPr>
      <t>d-110, PN-12,5</t>
    </r>
  </si>
  <si>
    <r>
      <t xml:space="preserve">sasmeli wylis plastmasis mili </t>
    </r>
    <r>
      <rPr>
        <sz val="10"/>
        <rFont val="Arial"/>
        <family val="2"/>
      </rPr>
      <t>d-160, PN-12,5</t>
    </r>
  </si>
  <si>
    <t>milis gadamyvani quro d-50</t>
  </si>
  <si>
    <t>c</t>
  </si>
  <si>
    <t>gazmomaragebis sistemis mSeneblobis pirveli etapi</t>
  </si>
  <si>
    <t>daba oCxamurSi gazmomaragebis sistemis mSeneblobis pirveli etapi</t>
  </si>
  <si>
    <t>_</t>
  </si>
  <si>
    <t>sofel boboyvaTSi gazmomaragebis sistemis mSeneblobis pirveli etapi</t>
  </si>
  <si>
    <t>sofel xucubanSi gazmomaragebis sistemis mSeneblobis pirveli etapi</t>
  </si>
  <si>
    <t>sofel qveda samebaSi gazmomaragebis sistemis mSeneblobis pirveli etapi</t>
  </si>
  <si>
    <t>mini stadionebis mSenebloba</t>
  </si>
  <si>
    <t>daba CaqvSi gogebaSvilis quCaze mini stadionis mSenebloba</t>
  </si>
  <si>
    <t>sof. saxalvaSoSi mini stadionis mSenebloba</t>
  </si>
  <si>
    <t>alambris meurneobis dasaxlebaSi mini stadionis mSenebloba</t>
  </si>
  <si>
    <t>sof. gvaraSi mini stadionis mSenebloba</t>
  </si>
  <si>
    <t>sof. zeda samebaSi mini stadionis mSenebloba</t>
  </si>
  <si>
    <t>sof. koxSi mini stadionis mSenebloba</t>
  </si>
  <si>
    <t>sof. gorgaZeebSi mini stadionis mSenebloba</t>
  </si>
  <si>
    <t>ganaTebis wertilebis mowyoba</t>
  </si>
  <si>
    <t>daba CaqvSi gare ganaTebis wertilebis mowoba</t>
  </si>
  <si>
    <t>werti</t>
  </si>
  <si>
    <t>sof. qobuleTSi gare ganaTebis wertilebis mowoba</t>
  </si>
  <si>
    <t>sof. CaisubanSi gare ganaTebis wertilebis mowoba</t>
  </si>
  <si>
    <t>soflebSi arsebuli klubebis da kulturis saxlebis reabilitacia</t>
  </si>
  <si>
    <t>buknaris klubis reabilitacia</t>
  </si>
  <si>
    <t>sof. aWyvisTavis klubis reabilitacia</t>
  </si>
  <si>
    <t>aWis klubis saxuravis reabilitacia</t>
  </si>
  <si>
    <t>sof. qobuleTis kulturis saxlis remonti</t>
  </si>
  <si>
    <t>sof. Caisubnis klubis saxuravis reabilitacia</t>
  </si>
  <si>
    <t>cixisZiris temSi e.w. "stalinis ubanSi" kulturis saxlis remonti</t>
  </si>
  <si>
    <t>sof. WaxaTis klubis saxuravis reabilitacia</t>
  </si>
  <si>
    <t>soflis kulturis saxlis reabilitacia</t>
  </si>
  <si>
    <t>soflebSi mosacdelebis mSenebloba reabilitacia</t>
  </si>
  <si>
    <t>sof. alambarSi 2 mosacdelis mSenebloba</t>
  </si>
  <si>
    <t>sof. Qqveda kvirikeSi 2 mosacdelis mSenebloba</t>
  </si>
  <si>
    <t>sof. Qqveda kvirikes yofili meurneobis SesaxvevTan arsebuli mosacdelis reabilitacia</t>
  </si>
  <si>
    <t>aguris mosacdelis mSenebloba (c/trasaze, muxaestates meurneobasTan)</t>
  </si>
  <si>
    <t>sof. QqobuleTSi mosacdelis mSenebloba</t>
  </si>
  <si>
    <t>sof. QqobuleTSi fanCaturis mSenebloba</t>
  </si>
  <si>
    <t>sof. Qzeda samebaSi 2 mosacdelis mSenebloba</t>
  </si>
  <si>
    <t xml:space="preserve">sof. cixisZirSi c/magistralze  aguris mosacdelis mSenebloba </t>
  </si>
  <si>
    <t>sof. cixisZirSi me-3 brigadaSi arsebuli mosacdelis remonti</t>
  </si>
  <si>
    <t>sof. cixisZirSi c/magistralze  3 aguris mosacdelis mSenebloba(petras cixesTan, rezidenciasTan, yofil tungos saSrobTan)</t>
  </si>
  <si>
    <t>sof. oxtomSi arsebuli mosacdelis reabilitacia</t>
  </si>
  <si>
    <t>sof. QkakuCaSi 2 mosacdelis mSenebloba</t>
  </si>
  <si>
    <t>kobalauri xis sazafxulo fanCaturis mowyoba</t>
  </si>
  <si>
    <t>tyemakaravi xis sazafxulo fanCaturis mowyoba</t>
  </si>
  <si>
    <t xml:space="preserve">sof. CaqvisTavSi aguris mosacdelis mSenebloba </t>
  </si>
  <si>
    <t>sof. QgorgaZeebSi 2 mosacdelis mSenebloba</t>
  </si>
  <si>
    <t>wyalsadenis sistemis reabilitacia</t>
  </si>
  <si>
    <t xml:space="preserve">dagvas wyalsadenze ori (300t da 50t) avzis reabilitacia </t>
  </si>
  <si>
    <t xml:space="preserve"> dagvaSi 7 brigadaSi saTave nagebobis reabilitacia (kedlebis Selesva, gadaxurva ,saleqaris mowyoba , sanitaruli zonis SemoRobva.</t>
  </si>
  <si>
    <t>zeda kvirikeSi soflis wyalsadenis reabilitacia (saTave nagebobis, sanitaruli zonis da saleqaris mowyoba).</t>
  </si>
  <si>
    <t>sof. leRvaSi soflis wyalsadenis reabilitacia (saTave nagebobis, sanitaruli zonis da saleqaris mowyoba).</t>
  </si>
  <si>
    <t>sof. skuraSi wyalsadenis reabilitacia (saTave nagebobis, sanitaruli zonis mowyoba da saleqaris gadaxurva)</t>
  </si>
  <si>
    <t>wyavrokis wyalsadenis ori  80t-iani avzis reabilitacia</t>
  </si>
  <si>
    <t>sof. Qveda aWyvaSi 2 saTave nagebobis mSenebloba wylis debetis gasazrdelad</t>
  </si>
  <si>
    <t>sof. zeda aWyvaSi wyalsadenis saTave nagebobis mSenebloba</t>
  </si>
  <si>
    <t>sof. zeda aWyvaSi wylis Semkrebi nagebobis mSenebloba</t>
  </si>
  <si>
    <t>sof. koxSi sasmeli wylis rezervuarebis montaJi, saleqaris mowyoba, sanitaruli zonis mowyoba</t>
  </si>
  <si>
    <t>saxuravis gadaxurva</t>
  </si>
  <si>
    <t>sof. nakaiZeebSi dawyebiTi skolis saxuravis gadaxurva</t>
  </si>
  <si>
    <t>inventaris SeZena</t>
  </si>
  <si>
    <t xml:space="preserve">sofel xalas kulturis saxlisaTvis musikaluri aparaturis, pianinos SeZena, fardebis SeZena. sportuli oTaxisaTvis trenaJorebis SeZena. </t>
  </si>
  <si>
    <t>saritualo inventaris SeZena</t>
  </si>
  <si>
    <t>skveris keTilmowyoba</t>
  </si>
  <si>
    <t>sof CaisubanSi memorialuri dafis aRdgena da mimdebare skveris keTilmowyoba</t>
  </si>
  <si>
    <t>saTesi farTobis SemoRobva</t>
  </si>
  <si>
    <t>sof. wyavrokaSi erTwliani kulturebis saTesi farTobis SemoRobva</t>
  </si>
  <si>
    <t xml:space="preserve">dafinansebis wyaro: Waris avtonomiuri respublikis specialuri transferi, aWaris avtonomiuri respublikis respublikuri biujeti. </t>
  </si>
  <si>
    <t>sacxovrebeli saxlebis gadaxurva</t>
  </si>
  <si>
    <t>#1</t>
  </si>
  <si>
    <t>mravalbiniani sacxovrebeli saxlis saxuravis burRulis kap.SekeTeba rusTavelis q. #138a</t>
  </si>
  <si>
    <t>lari</t>
  </si>
  <si>
    <t>tenderi</t>
  </si>
  <si>
    <t>I kv. 2010 weli</t>
  </si>
  <si>
    <t>I,II,kv. 2010 weli</t>
  </si>
  <si>
    <t xml:space="preserve">cvlileba 2010 wlis agvisto ganxorcielebuli Sesyidvidan </t>
  </si>
  <si>
    <t>mravalbiniani sacxovrebeli saxlis saxuravis burRulis kap.SekeTeba rusTavelis q. #140</t>
  </si>
  <si>
    <t>mravalbiniani sacxovrebeli saxlis saxuravis burRulis kap.SekeTeba rusTavelis q. #140a</t>
  </si>
  <si>
    <t>mravalbiniani sacxovrebeli saxlis saxuravis burRulis kap.SekeTeba rusTavelis q. #140bIII</t>
  </si>
  <si>
    <t>mravalbiniani sacxovrebeli saxlis saxuravis burRulis kap.SekeTeba rusTavelis q. #140g</t>
  </si>
  <si>
    <t>mravalbiniani sacxovrebeli saxlis saxuravis burRulis kap.SekeTeba rusTavelis q. #140d</t>
  </si>
  <si>
    <t>#2</t>
  </si>
  <si>
    <t>mravalbiniani sacxovrebeli saxlis saxuravis burRulis kap.SekeTeba rusTavelis q. #140e</t>
  </si>
  <si>
    <t>mravalbiniani sacxovrebeli saxlis saxuravis burRulis kap.SekeTeba rusTavelis q. #140v</t>
  </si>
  <si>
    <t>mravalbiniani sacxovrebeli saxlis saxuravis burRulis kap.SekeTeba rusTavelis q. #140J</t>
  </si>
  <si>
    <t>mravalbiniani sacxovrebeli saxlis saxuravis burRulis kap.SekeTeba rusTavelis q. #158</t>
  </si>
  <si>
    <t>mravalbiniani sacxovrebeli saxlis saxuravis burRulis kap.SekeTeba rusTavelis q. #160</t>
  </si>
  <si>
    <t>mravalbiniani sacxovrebeli saxlis saxuravis burRulis kap.SekeTeba rusTavelis q. #162</t>
  </si>
  <si>
    <t>#3</t>
  </si>
  <si>
    <t>mravalbiniani sacxovrebeli saxlis saxuravis burRulis kap.SekeTeba rusTavelis q. #162aI</t>
  </si>
  <si>
    <t>mravalbiniani sacxovrebeli saxlis saxuravis burRulis kap.SekeTeba rusTavelis q. #162aII</t>
  </si>
  <si>
    <t>mravalbiniani sacxovrebeli saxlis saxuravis burRulis kap.SekeTeba rusTavelis q. #162eI</t>
  </si>
  <si>
    <t>mravalbiniani sacxovrebeli saxlis saxuravis burRulis kap.SekeTeba rusTavelis q. #162eII</t>
  </si>
  <si>
    <t>mravalbiniani sacxovrebeli saxlis saxuravis burRulis kap.SekeTeba rusTavelis q. #164a</t>
  </si>
  <si>
    <t>mravalbiniani sacxovrebeli saxlis saxuravis burRulis kap.SekeTeba rusTavelis q. #166a</t>
  </si>
  <si>
    <t>#4</t>
  </si>
  <si>
    <t>mravalbiniani sacxovrebeli saxlis saxuravis burRulis kap.SekeTeba Cexovis q. #19</t>
  </si>
  <si>
    <t>mravalbiniani sacxovrebeli saxlis saxuravis burRulis kap.SekeTeba komaxiZis q. #13</t>
  </si>
  <si>
    <t>mravalbiniani sacxovrebeli saxlis saxuravis burRulis kap.SekeTeba komaxiZis q. #13a</t>
  </si>
  <si>
    <t>mravalbiniani sacxovrebeli saxlis saxuravis burRulis kap.SekeTeba komaxiZis q. #15</t>
  </si>
  <si>
    <t>mravalbiniani sacxovrebeli saxlis saxuravis burRulis kap.SekeTeba tabiZis quCa #5</t>
  </si>
  <si>
    <t>mravalbiniani sacxovrebeli saxlis saxuravis burRulis kap.SekeTeba veruliZis quCa #5</t>
  </si>
  <si>
    <t>kinos saxlis reabilitacia</t>
  </si>
  <si>
    <t>sareabilitacio samuSaoebi</t>
  </si>
  <si>
    <t>fasTa kotireba</t>
  </si>
  <si>
    <t xml:space="preserve">I,II kv. 2010 weli  </t>
  </si>
  <si>
    <t>gareganaTebis wertebis mowyoba (137 werti)</t>
  </si>
  <si>
    <t xml:space="preserve">jafariZis quCa, megobrobis quCa, Coloqis meurneoba </t>
  </si>
  <si>
    <t>II kv. 2010 weli</t>
  </si>
  <si>
    <t xml:space="preserve">II kv. 2010 weli  </t>
  </si>
  <si>
    <t>cvlileba 2010 wlis marti</t>
  </si>
  <si>
    <t>gelauris gadasasvlelidan axalsoflis gadasasvlelamde</t>
  </si>
  <si>
    <t>daba Caqvi</t>
  </si>
  <si>
    <t>fiWvnarSi, sasaflaos mimdebared</t>
  </si>
  <si>
    <t>q. qobuleTSi, rusTavelis quCis me-2 Sesaxvevis ganaTeba</t>
  </si>
  <si>
    <t>skverebis mowyoba</t>
  </si>
  <si>
    <t>q. qobuleTSi m. abaSiZis quCaze eklesiis mimdebared skveris mowyoba</t>
  </si>
  <si>
    <t>kv.m</t>
  </si>
  <si>
    <t>q. qobuleTSi rusTavelis 164a skveris mowyoba</t>
  </si>
  <si>
    <t>sabavSvo atraqcionebis SeZena</t>
  </si>
  <si>
    <t>sabavSvo atraqcioni</t>
  </si>
  <si>
    <t>cali</t>
  </si>
  <si>
    <t>3 (sami) baga-baRis mSenebloba-reabilitacia</t>
  </si>
  <si>
    <t>q. qobuleTSi #3 sabavSvo baRis reabilitacia</t>
  </si>
  <si>
    <t>q. qobuleTSi #4 sabavSvo baRis reabilitacia</t>
  </si>
  <si>
    <t>sof. cixisZiris sabavSvo baRis reabilitacia</t>
  </si>
  <si>
    <t>3 (sami) baga-baRis saWoroebisaTvis inventaris SeZena</t>
  </si>
  <si>
    <t>q. qobuleTSi #3 sabavSvo baRis invantari</t>
  </si>
  <si>
    <t>q. qobuleTSi #4 sabavSvo baRis inventari</t>
  </si>
  <si>
    <t>sof. cixisZiris sabavSvo baRis inventari</t>
  </si>
  <si>
    <t>qobuleTis parkebSi, skverebsa da gazonebSi savali bilikebis filebiT aRdgena</t>
  </si>
  <si>
    <t>savali bilikebis filebiT aRdgena</t>
  </si>
  <si>
    <t>qobuleTis parkebSi, skverebsa da gazonebSi bordiurebis aRdgena</t>
  </si>
  <si>
    <t>bordiurebis aRdgena</t>
  </si>
  <si>
    <t xml:space="preserve">III kv. 2010 weli  </t>
  </si>
  <si>
    <t>parkebsa da skverebSi  skamebis SekeTeba-SeRebva</t>
  </si>
  <si>
    <t xml:space="preserve"> skamebis SekeTeba-SeRebva</t>
  </si>
  <si>
    <t>qobuleTis centralur parkSi 4 ganyofilebiani sapirfareSos reabilitacia</t>
  </si>
  <si>
    <t>4 ganyofilebiani sapirfareSos reabilitacia</t>
  </si>
  <si>
    <t>qobuleTis parkebSi, skverebsa da gazonebSi dekoratiuli Robeebis mowesrigeba</t>
  </si>
  <si>
    <t>dekoratiuli Robeebis mowesrigeba</t>
  </si>
  <si>
    <t>mwvane safaris aRdgeniTi samuSaoebi</t>
  </si>
  <si>
    <t>municipalitetis teritoriaze mwvane safaris mowesrigeba</t>
  </si>
  <si>
    <t xml:space="preserve">I,III kv. 2010 weli  </t>
  </si>
  <si>
    <t>mwvane nargavebis SeZena da dargva</t>
  </si>
  <si>
    <t>saniaRvre sistemis saproeqto dokumentaciis momzadeba</t>
  </si>
  <si>
    <t>saniaRvre sistemis saproeqto-saxarjTaRricxvo dokumentaciis Sesyidva</t>
  </si>
  <si>
    <t>oretapiani tenderi</t>
  </si>
  <si>
    <t>wylis sadezinfeqcio qloris SeZena</t>
  </si>
  <si>
    <t>Txevadi qlori</t>
  </si>
  <si>
    <t>tona</t>
  </si>
  <si>
    <t>III kv. 2010 weli</t>
  </si>
  <si>
    <t>I,II,III,IVkv</t>
  </si>
  <si>
    <t>kiriani qloris SeZena</t>
  </si>
  <si>
    <t>sasmelis wylis milebis SeZena</t>
  </si>
  <si>
    <t>sasmeli wylis mili polieTilenis d-110; pn8</t>
  </si>
  <si>
    <t>m</t>
  </si>
  <si>
    <t>II,III kv. 2010 weli</t>
  </si>
  <si>
    <t>sasmeli wylis mili polieTilenis d-63; pn8</t>
  </si>
  <si>
    <t>q. qobuleTis a.a.i.p. #3 da #4 sabavSvo baRSi bunebrivi airis Seyvana</t>
  </si>
  <si>
    <t>bunebrivi airis Seyvana</t>
  </si>
  <si>
    <t>skverisaTvis dekoratiuli skamebis SeZena</t>
  </si>
  <si>
    <t>skamebis SeZena</t>
  </si>
  <si>
    <t>mravalbiniani sacxovrebeli saxlebis gadaxurva</t>
  </si>
  <si>
    <t>saproeqto saxarjTaRricxvo dokumentaciis Sesyidva</t>
  </si>
  <si>
    <t>buknaris WaburRilis saproeqto saxarjTaRricxvo dokumentaciis Sesyidva</t>
  </si>
  <si>
    <t>III,IV kv. 2010 weli</t>
  </si>
  <si>
    <t>cixisZirSi petras cixis mimdebared betonis Robis SeRebva</t>
  </si>
  <si>
    <t>betonis Robis SeRebva</t>
  </si>
  <si>
    <t>gare ganaTebis wertebis mowyoba</t>
  </si>
  <si>
    <t>wert</t>
  </si>
  <si>
    <t>dafinansebis wyaro adgilobrivi biujeti</t>
  </si>
  <si>
    <t>qobuleTis municipalitetis teritoriis sanitaruli dasufTaveba</t>
  </si>
  <si>
    <t>farTobis dagva dasufTaveba (erTjeradi)</t>
  </si>
  <si>
    <t xml:space="preserve">I kv.  </t>
  </si>
  <si>
    <t>gadaudebeli aucilebloba, satendero procedurebis dasrulebamde</t>
  </si>
  <si>
    <t>farTobis dagva dasufTaveba (orjeradi)</t>
  </si>
  <si>
    <t>farTobis dagva dasufTaveba (TveSi 4-jer)</t>
  </si>
  <si>
    <t>baTumi-qobuleTis trasis dasufTaveba (TveSi 4-jer)</t>
  </si>
  <si>
    <t>mwvane zolis dasufTaveba (TveSi 3-jer)</t>
  </si>
  <si>
    <t>sayofacxovrebo narCenebisa da anaxvetis gatana</t>
  </si>
  <si>
    <t>kub.m</t>
  </si>
  <si>
    <t>samSeneblo narCenebis gatana</t>
  </si>
  <si>
    <t>msxvilfexa rqosani pirutyvis moZraobis aRkveTa</t>
  </si>
  <si>
    <t>mawanwala cxovelebis gauvnebelyofa</t>
  </si>
  <si>
    <t>cxov.</t>
  </si>
  <si>
    <t>poligonis movla-patronoba</t>
  </si>
  <si>
    <t xml:space="preserve">orjeradaT dasagveli 11 Tve </t>
  </si>
  <si>
    <t>kv.m.</t>
  </si>
  <si>
    <t xml:space="preserve">erTjeradi dasagveli 11 Tve </t>
  </si>
  <si>
    <t>erTjeradi dasagveli 3 Tve (ivnisi _ seqtemberi)</t>
  </si>
  <si>
    <t>damatebiT dasagveli 2,5 Tve (ivlisi _ 15 seqtemberi)</t>
  </si>
  <si>
    <t>TveSi 4-jer dasagveli (Tebervali-ivnisi, oqtomberi-dekemberi)</t>
  </si>
  <si>
    <t>trasis dalageba 6 Tve _ TveSi 4-jer (Tebervali, marti,  aprili, oqtomberi, noemberi , dekemberi)</t>
  </si>
  <si>
    <t>Tve</t>
  </si>
  <si>
    <t>trasis dalageba 5 Tve _ yoveldRiuri (maisi _seqtemberi)</t>
  </si>
  <si>
    <t>mwvane zolis dasufTaveba 8 Tve _ TveSi 3-jer (ianvari _ ivnisi, oqtomberi _ dekemberi)</t>
  </si>
  <si>
    <t>mwvane zolis dasufTaveba 3 Tve _ yoveldRe (ivlisi _seqtemberi)</t>
  </si>
  <si>
    <t>plaJis dasufTaveba 1 Tve _ TveSi 2-jer (ivnisi)</t>
  </si>
  <si>
    <t>plaJis dasufTaveba 2,5 Tve _ yoveldRe (ivlisi _15 seqtemberi)</t>
  </si>
  <si>
    <t>sayofacxovrebo narCenebis gatana</t>
  </si>
  <si>
    <t>kub.m.</t>
  </si>
  <si>
    <t>suli</t>
  </si>
  <si>
    <t>weli</t>
  </si>
  <si>
    <t xml:space="preserve">quCebis morwyva-morecxva </t>
  </si>
  <si>
    <t>reisi</t>
  </si>
  <si>
    <t xml:space="preserve">Tovlis safarisagan gawmenda </t>
  </si>
  <si>
    <t>sayofacxovrebo narCenebis gatana soflebis centrebidan yovel meore dRes (xucubnis, muxaistates, kvirikes, daba oCxamuris, boboyvaTis)</t>
  </si>
  <si>
    <t>nagavSemkrebi urnebis SeZena</t>
  </si>
  <si>
    <t>rkinis sanagve konteineri</t>
  </si>
  <si>
    <t>I,II,kv</t>
  </si>
  <si>
    <t>plastmasis sanagve konteineri</t>
  </si>
  <si>
    <t>kvebis produqtebis miwodeba (socialurad daucveli fenisaTvis, ufaso sasadilo)</t>
  </si>
  <si>
    <t xml:space="preserve">Zvali </t>
  </si>
  <si>
    <t>kg</t>
  </si>
  <si>
    <t xml:space="preserve">I,II kv  </t>
  </si>
  <si>
    <t xml:space="preserve">niori </t>
  </si>
  <si>
    <t xml:space="preserve">stafilo </t>
  </si>
  <si>
    <t xml:space="preserve">xaxvi </t>
  </si>
  <si>
    <t xml:space="preserve">kartofili </t>
  </si>
  <si>
    <t>tomati</t>
  </si>
  <si>
    <t xml:space="preserve">Warxali </t>
  </si>
  <si>
    <t xml:space="preserve">wvanili </t>
  </si>
  <si>
    <t xml:space="preserve">makaroni </t>
  </si>
  <si>
    <t xml:space="preserve">kombosto </t>
  </si>
  <si>
    <t>marili</t>
  </si>
  <si>
    <t xml:space="preserve">Zmari – 1/05-l </t>
  </si>
  <si>
    <t>litri</t>
  </si>
  <si>
    <t xml:space="preserve">margarini </t>
  </si>
  <si>
    <t>wiwaka Savi 1/10gr</t>
  </si>
  <si>
    <t xml:space="preserve">xorci </t>
  </si>
  <si>
    <t xml:space="preserve">vaSli </t>
  </si>
  <si>
    <t xml:space="preserve">wiwibura </t>
  </si>
  <si>
    <t xml:space="preserve">zeTi </t>
  </si>
  <si>
    <t xml:space="preserve">sosisi </t>
  </si>
  <si>
    <t xml:space="preserve">Saqari </t>
  </si>
  <si>
    <t xml:space="preserve">brinji </t>
  </si>
  <si>
    <t xml:space="preserve">puris fqvili </t>
  </si>
  <si>
    <t xml:space="preserve">puri </t>
  </si>
  <si>
    <t xml:space="preserve">barda </t>
  </si>
  <si>
    <t xml:space="preserve">Tevzi </t>
  </si>
  <si>
    <t xml:space="preserve">kvercxi     </t>
  </si>
  <si>
    <t xml:space="preserve">wiwaka Savi </t>
  </si>
  <si>
    <t>sarecxi dasadezinfeqcio saSualebebi</t>
  </si>
  <si>
    <t>WurWlis saxexi</t>
  </si>
  <si>
    <t>WurWlis Jele</t>
  </si>
  <si>
    <t>magidis Cvari 1/3</t>
  </si>
  <si>
    <t>Sekv.</t>
  </si>
  <si>
    <t>WurWlis Rrubeli</t>
  </si>
  <si>
    <t>saponi 1/5</t>
  </si>
  <si>
    <t>sarecxi fxvnili</t>
  </si>
  <si>
    <t>WurWlis Txevadi saponi</t>
  </si>
  <si>
    <t>xelsaxoci 1/50</t>
  </si>
  <si>
    <t>qobuleTis municipalitetis teritoriaze gare ganaTebis wertebis mimdinere movla eqspluatacia</t>
  </si>
  <si>
    <t xml:space="preserve"> mimdinere movla eqspluatacia</t>
  </si>
  <si>
    <t>omis monawileebze da daRupulTa ojaxis wevrebze sadResaswaulo dReebis organizeba da daxmareba</t>
  </si>
  <si>
    <t>memorialis Semkoba gvirgviniT</t>
  </si>
  <si>
    <t>socialurad daucveli fenisaTvis, ufaso sasadilos beneficiarTaTvis sadResaswaulo dReebze saCuqrebi</t>
  </si>
  <si>
    <t>sadResaswaulo tkbileuli</t>
  </si>
  <si>
    <t>Sek</t>
  </si>
  <si>
    <t>II,III,Ivkv</t>
  </si>
  <si>
    <t xml:space="preserve">socialurad daucveli fenisaTvis, ufaso sasadilosaTvis inventaris SeZena </t>
  </si>
  <si>
    <t>magidis gadasafarebeli</t>
  </si>
  <si>
    <t>saswori</t>
  </si>
  <si>
    <t>sayinule</t>
  </si>
  <si>
    <t>sayofacxovrebo macivari</t>
  </si>
  <si>
    <t>aluminis 50 l qvabi</t>
  </si>
  <si>
    <t>gamwovi</t>
  </si>
  <si>
    <t>xorcis sakepi manqana</t>
  </si>
  <si>
    <t>Qqronikulad progresirebadi daavadebebis medikamentozuri daxmareba</t>
  </si>
  <si>
    <t>epilefsiis samkurnalo medikamentebi</t>
  </si>
  <si>
    <t>sportuli RonisZiebebi</t>
  </si>
  <si>
    <t>municipalitetis sajaro skolebis gunduri pirveloba WadrakSi</t>
  </si>
  <si>
    <t>v. garozaSvilis saxelobis municipalitetis Ria pirveloba Tavisufal WidaobaSi</t>
  </si>
  <si>
    <t>n. beJaniZis saxelobis pirad gunduri pirveloba ZiudoSi</t>
  </si>
  <si>
    <t>qobuleTis municipalitetis Ria pirad gunduri pirveloba ZalosnobaSi</t>
  </si>
  <si>
    <t>kalaTburTi municipalitetis Ria pirveloba</t>
  </si>
  <si>
    <t>9 aprilisadmi miZRvnili municipalitetis Ria pirveloba frenburTSi</t>
  </si>
  <si>
    <t>6 maisisadmi miZRvnili qobuleTis municipalitetis pirad gunduri pirveloba magidis CogburTSi</t>
  </si>
  <si>
    <t>saqarTvelos damoukideblobis dRisadmi miZRvnili Ria pirveloba mini-fexburTSi (gogonebSi)</t>
  </si>
  <si>
    <t>bavSvTa dRisadmi miZRvnili moZravi TamaSebi “mxiaruli Sejibrebebi”</t>
  </si>
  <si>
    <t>municipalitetis Ria pirveloba ragbSi</t>
  </si>
  <si>
    <t>mini fexburTi                                                                                                                                                                                                                                                                                                                      qobuleTis ubnebs Soris Ria pirveloba</t>
  </si>
  <si>
    <t>msoflio janmrTelobisa da sportis dRisadmi miZRvnili qobuleTis municipalitetis Ria pirveloba ZalosnobaSi</t>
  </si>
  <si>
    <t xml:space="preserve">a. SafaTavas saxelobis turniri saqarTvelos veteran fexburTelTa Soris </t>
  </si>
  <si>
    <t>IV kv. 2010 weli</t>
  </si>
  <si>
    <t>rostom melaSvilis saxelobis turniri Tavisufal WidaobaSi</t>
  </si>
  <si>
    <t>mxiaruli startebi qobuleTis municipalitetis sajaro skolebs Soris</t>
  </si>
  <si>
    <t>23 noembrisadmi miZRvnili qobuleTis municipalitetis piradi pirveloba 8,10,12 wlamde asakis moWadrakeTa Soris</t>
  </si>
  <si>
    <t>kulturi da saganmanaTleblo RonisZiebebi</t>
  </si>
  <si>
    <t>saaxalwlo naZvis xis demontaJi</t>
  </si>
  <si>
    <t xml:space="preserve">I kv. 2010 weli </t>
  </si>
  <si>
    <t>saSobao alilo</t>
  </si>
  <si>
    <t>dedisa da qalTa saerTaSoriso dRisadmi miZRvnili saRamo</t>
  </si>
  <si>
    <t>saqarTvelos erTianobis, samoqalaqo Tanxmobisa da samSoblosaTvis daRupulTa mogonebis dRisadmi miZRvnili RonisZieba</t>
  </si>
  <si>
    <t>"ra ganZi gvqonia" saxalxo zeimebi  leRva, dagva, sof. qobuleTi, aWyvisTavi</t>
  </si>
  <si>
    <t>III,IVkv</t>
  </si>
  <si>
    <t>saeTaSoriso turistul gamofenebSi "eqspo baTumi", monawileobis miReba</t>
  </si>
  <si>
    <t xml:space="preserve">II kv. </t>
  </si>
  <si>
    <t>faSizmze gamarjvebis dRe</t>
  </si>
  <si>
    <t>aWaris vardebis revoluciisadmi miZRvnili RonisZiebebi</t>
  </si>
  <si>
    <t>saqarTvelos damoukideblobis dRe</t>
  </si>
  <si>
    <t>zurab gorgilaZis poeziis saRamo</t>
  </si>
  <si>
    <t>bavSvTa dacvis saerTaSoriso dRe</t>
  </si>
  <si>
    <t>sxvadasxva festivalebisa da konkursebSi SemoqmedebiTi koleqtivebisa da individualuri Semsruleblebis monawileobis xelSewyoba</t>
  </si>
  <si>
    <t xml:space="preserve"> qobuleTis municipalitetis moswavle axalgazrdobasTan Sexvedra </t>
  </si>
  <si>
    <t xml:space="preserve">III kv. </t>
  </si>
  <si>
    <t>Sexvedra kursdamTavrebulebTan</t>
  </si>
  <si>
    <t>qobuleTis festivalebze "qobuleTi 2010", "zRvis harmonia 2010", municipalitetis saxelobiTi nominaciis uzrunvelyofa</t>
  </si>
  <si>
    <t>II,III,kv</t>
  </si>
  <si>
    <t>"qobuleToba 2010"</t>
  </si>
  <si>
    <t>damegobrebul qalaqebs Soris kulturuli urTierTobebi</t>
  </si>
  <si>
    <t>II,III,IVkv</t>
  </si>
  <si>
    <t>qobuleTis sasaCuqre suvenirebi</t>
  </si>
  <si>
    <t>"mraval Soba-abal wels"</t>
  </si>
  <si>
    <t>sxvadasxva proeqtebis mxardaWera</t>
  </si>
  <si>
    <t>ukanono miSenebebisa da jixurebis demontaJi</t>
  </si>
  <si>
    <t>wlis ganmavlobaSi municipalitetis teritoriaze gamovlenili ukanono miSenebebisa da jixurebis demontaJi</t>
  </si>
  <si>
    <t>saniaRvre arxebis movla-Senaxva</t>
  </si>
  <si>
    <t>saniaRvre Webis yoveldRiuri amowmenda</t>
  </si>
  <si>
    <t>saniaRvre arxebis yoveldRiuri amowmenda</t>
  </si>
  <si>
    <t>mdinare aWyvas SesarTavis, saniaRvre zRvasTan mierTebis adgilebis gawmenda monasilavi masisagan</t>
  </si>
  <si>
    <t>kb.m</t>
  </si>
  <si>
    <t>patriotTa transportireba</t>
  </si>
  <si>
    <t>transportireba patriotul banakebSi</t>
  </si>
  <si>
    <t>azomviTi naxazebi</t>
  </si>
  <si>
    <t>municipalitetis teritoriaze arsebuli miwis nakveTebis azomviTi naxazemis momzadeba</t>
  </si>
  <si>
    <t>municipalitetis administraciuli Senobis dacva</t>
  </si>
  <si>
    <t>Senobis dacva</t>
  </si>
  <si>
    <t>sakancelario saqoneli</t>
  </si>
  <si>
    <t>municipalitetis gamgeobisa da sakrebulos saWiroebisaTvis sxvadasxva saxis sakancelario saqoneli</t>
  </si>
  <si>
    <t>kodeqsis CatvirTva</t>
  </si>
  <si>
    <t>yovelTviuri porograma kodeqsis ganaxleba</t>
  </si>
  <si>
    <t>normatiuli aqtebi da perioduli literaturis SeZena</t>
  </si>
  <si>
    <t>aWara</t>
  </si>
  <si>
    <t>24 saaTi</t>
  </si>
  <si>
    <t>Cemi qobuleTi</t>
  </si>
  <si>
    <t>qobuleTi</t>
  </si>
  <si>
    <t>saqarTvelos respublika</t>
  </si>
  <si>
    <t>kviris palitra</t>
  </si>
  <si>
    <t>arsenali</t>
  </si>
  <si>
    <t>mkurnali</t>
  </si>
  <si>
    <t xml:space="preserve"> normatiuli aqtebis gazeTSi gamoqveynebis xarjebi</t>
  </si>
  <si>
    <t>gazeT aWara da adJariaSi qobuleTis municipalitetis mier gamocemuli normatiuli aqtebis gamoqveyneba</t>
  </si>
  <si>
    <t>sabiujeto cvlileba 2010 wlis marti</t>
  </si>
  <si>
    <t>katalog "faqtebi -saqarTvelos regionebSi 2009" informaciis ganTavseba</t>
  </si>
  <si>
    <t>TviTmmarTvelobis macneSi informaciis ganTavseba</t>
  </si>
  <si>
    <t>mcirefasiani da saofise inventaris SeZenisa da damontaJebis xarjebi</t>
  </si>
  <si>
    <t>saofise inventaris SeZena da montaJi</t>
  </si>
  <si>
    <t xml:space="preserve"> </t>
  </si>
  <si>
    <t xml:space="preserve"> sanitarul-higienuri sagnebi da saWiro masalebi</t>
  </si>
  <si>
    <t>sxvadasxva saxis san higienuri saSualebebis Sesyidva</t>
  </si>
  <si>
    <t xml:space="preserve"> Sida saqalaqo saqalaqTaSoriso  kavSirebi da internet momsaxureba</t>
  </si>
  <si>
    <t xml:space="preserve"> Sida saqalaqo, saqalaqTaSoriso satelefono da internet momsaxureba</t>
  </si>
  <si>
    <t>saofise gzavnilebi</t>
  </si>
  <si>
    <t>swrafi fosta</t>
  </si>
  <si>
    <t>safosto gzavnilebi</t>
  </si>
  <si>
    <t>saarqivo dokumentebis damuSaveba</t>
  </si>
  <si>
    <t>municipalitetis gamgeobisa da sakrebulos saarqivo dokumentaciis damuSaveba</t>
  </si>
  <si>
    <t xml:space="preserve"> Senoba-nagebobebisa da mowyobilobebis mimdinare remonti</t>
  </si>
  <si>
    <t>mimdinare remonti</t>
  </si>
  <si>
    <t>saxanZro-samaSvelo samsaxuris saWiroebisaTvis  spec-uniformebis SeZena</t>
  </si>
  <si>
    <t>sxvadasxva zomis spectansacmeli</t>
  </si>
  <si>
    <t>sawvavis SeZenis xarjebi</t>
  </si>
  <si>
    <t>benzini "evro regulari"</t>
  </si>
  <si>
    <t>gadaudebeli aucilebloba tenderis procedurebis dasrulebamde</t>
  </si>
  <si>
    <t>dizeli "evro dizeli"</t>
  </si>
  <si>
    <t>transportis eqsploataciisa da mimdinare SekeTis xarjebi</t>
  </si>
  <si>
    <t>qobuleTis municipalitetis gamgeobis da sakrebulos balansze ricxuli avtosatransporto saSualebebis mimdinare remonti</t>
  </si>
  <si>
    <t>mikroavtobusis SeZena</t>
  </si>
  <si>
    <t xml:space="preserve"> buRaltruli auditis xarji</t>
  </si>
  <si>
    <t>auditoruli daskvnebis Sesyidva</t>
  </si>
  <si>
    <t>saxanZro-samaSvelo samsaxuris saWiroebisaTvis (qafwarmomqmneli siTxis SeZena)</t>
  </si>
  <si>
    <t>qafwarmomqmneli siTxis SeZena</t>
  </si>
  <si>
    <t xml:space="preserve">II kv. 2010 weli </t>
  </si>
  <si>
    <t xml:space="preserve"> samedicino Semowmebis xarjebi, romlis safuZvelia kanoni an kanonqvemdebare aqti</t>
  </si>
  <si>
    <t>pirveladi samxedro aRricxvis mizniT 1993 wels dabadebuli WabukTa samedicino Semowmeba</t>
  </si>
  <si>
    <t>Wabuki</t>
  </si>
  <si>
    <t xml:space="preserve"> wvevamdelTa gadayvana</t>
  </si>
  <si>
    <t>transportireba</t>
  </si>
  <si>
    <t>tenderis xarjebi</t>
  </si>
  <si>
    <t>gazeT 24 saaTSi gamoqveyneba</t>
  </si>
  <si>
    <t>Ikv</t>
  </si>
  <si>
    <t>xelaxali tenderis procedurebis Catarebis dasrulebamde</t>
  </si>
  <si>
    <t>veb gverdis ganaxleba</t>
  </si>
  <si>
    <t>municipalitetis veb gverdis yovelTviuri ganaxleba</t>
  </si>
  <si>
    <t>saarqivo oTaxis inventaris Sesyidva</t>
  </si>
  <si>
    <t>karada</t>
  </si>
  <si>
    <t>sabiujeto cvlileba marti</t>
  </si>
  <si>
    <t>saweri magida</t>
  </si>
  <si>
    <t>skami</t>
  </si>
  <si>
    <t>Jaluzi</t>
  </si>
  <si>
    <t>rkinis gisosi</t>
  </si>
  <si>
    <t>Taro</t>
  </si>
  <si>
    <t>kompiuteruli programis Sesyidva</t>
  </si>
  <si>
    <t>biujetis saxazino momsaxurebis kompiuteruli programis Sesyidva</t>
  </si>
  <si>
    <t>broSurebis damsadeba</t>
  </si>
  <si>
    <t>qobuleTSi mimdinare aRmSeneblobiTi procesebis gaSuqebis, mosaxleobisa da dainteresebuli pirebisaTvis broSuris damzadeba</t>
  </si>
  <si>
    <t>qobuleTis municipalitetis gamgeobis balansze ricxuli avtosatransporto saSualebebis mimdinare remonti</t>
  </si>
  <si>
    <t>qobuleTis municipalitetis balansze ricxuli avtosatransporto saSualebebis mimdinare remonti</t>
  </si>
  <si>
    <t>gazeTSi gamoqveyneba</t>
  </si>
  <si>
    <t>municipalitetis  sakrebulos saWiroebisaTvis sxvadasxva saxis sakancelario saqoneli</t>
  </si>
  <si>
    <t>III, IV kv. 2010 weli</t>
  </si>
  <si>
    <t>kompiuteruli teqnikis Sesyidva</t>
  </si>
  <si>
    <t>kompiuteruli teqnika</t>
  </si>
  <si>
    <t>televizoris Sesyidva</t>
  </si>
  <si>
    <t>satelituri antenis SeZena</t>
  </si>
  <si>
    <t>kondicioneris Sesyidva</t>
  </si>
  <si>
    <t>avtomanqanis sarecxi aparatis Sesyidva</t>
  </si>
  <si>
    <t>mravalbiniani sacxovrebeli saxlis saxuravis burulis kap.SekeTeba kaikaciSvilis q. #11</t>
  </si>
  <si>
    <t>mravalbiniani sacxovrebeli saxlis saxuravis burulis kap.SekeTeba kaikaciSvilis q. #13</t>
  </si>
  <si>
    <t>mravalbiniani sacxovrebeli saxlis saxuravis burulis kap.SekeTeba kaikaciSvilis q. #15</t>
  </si>
  <si>
    <t>mravalbiniani sacxovrebeli saxlis saxuravis burulis kap.SekeTeba rusTavelis q. #140bII</t>
  </si>
  <si>
    <t>mravalbiniani sacxovrebeli saxlis saxuravis burulis kap.SekeTeba rusTavelis q. #162J</t>
  </si>
  <si>
    <t>mravalbiniani sacxovrebeli saxlis saxuravis burulis kap.SekeTeba Coloqis meurneoba xulos q. #9</t>
  </si>
  <si>
    <t>mravalbiniani sacxovrebeli saxlis saxuravis burulis kap.SekeTeba Coloqis meurneoba xulos q. #25</t>
  </si>
  <si>
    <t>mravalbiniani sacxovrebeli saxlis saxuravis burulis kap.SekeTeba rusTavelis q. #156</t>
  </si>
  <si>
    <t>mravalbinian sacxovrebel saxlebSi Sida, gare kanalizaciis da wyalgayvanilobis reabilitacia</t>
  </si>
  <si>
    <t>mravalbiniani sacxovrebeli saxlis Sida, gare kanalizaciis da wyalgayvanilobis reabilitacia rusTavelis q. #136ა</t>
  </si>
  <si>
    <t>mravalbiniani sacxovrebeli saxlis Sida, gare kanalizaciis da wyalgayvanilobis reabilitacia  abaSiZis q. #12</t>
  </si>
  <si>
    <t>mravalbiniani sacxovrebeli saxlis Sida, gare kanalizaciis da wyalgayvanilobis reabilitacia a Cexovis q. #19</t>
  </si>
  <si>
    <t>mravalbiniani sacxovrebeli saxlis Sida, gare kanalizaciis da wyalgayvanilobis reabilitacia  veruliZis q. #9</t>
  </si>
  <si>
    <t>mravalbiniani sacxovrebeli saxlis Sida, gare kanalizaciis da wyalgayvanilobis reabilitacia komaxiZis q. #102</t>
  </si>
  <si>
    <t>mravalbiniani sacxovrebeli saxlis Sida, gare kanalizaciis da wyalgayvanilobis reabilitacia komaxiZis q. #100</t>
  </si>
  <si>
    <t>mravalbiniani sacxovrebeli saxlis Sida, gare kanalizaciis da wyalgayvanilobis reabilitacia rusTavelis q. #162z</t>
  </si>
  <si>
    <t>mravalbiniani sacxovrebeli saxlis Sida, gare kanalizaciis da wyalgayvanilobis reabilitacia rusTavelis q. #162g</t>
  </si>
  <si>
    <t>mravalbiniani sacxovrebeli saxlis Sida, gare kanalizaciis da wyalgayvanilobis reabilitacia rusTavelis q. #162v</t>
  </si>
  <si>
    <t>mravalbiniani sacxovrebeli saxlis Sida, gare kanalizaciis da wyalgayvanilobis reabilitacia rusTavelis q. #162b</t>
  </si>
  <si>
    <t xml:space="preserve">IV kv. </t>
  </si>
  <si>
    <t>sabiujeto cvlileba  qobuleTis municipalitetis sakrebulos 2010 wlis 1 agvistos #7 dadgenileba</t>
  </si>
  <si>
    <t>sabiujeto cvlileba marti da sabiujeto cvlileba  qobuleTis municipalitetis sakrebulos 2010 wlis 1 agvistos #7 dadgenileba</t>
  </si>
  <si>
    <t>amoRebulia sabiujeto cvlileba  qobuleTis municipalitetis sakrebulos 2010 wlis 1 agvistos #7 dadgenileba</t>
  </si>
  <si>
    <t>saeqsperto momsaxureba</t>
  </si>
  <si>
    <t>eaqspertiza</t>
  </si>
  <si>
    <t>IV kv 2010 weli</t>
  </si>
  <si>
    <t>q.qobuleTi (saavadmyofos ubanSi) saniaRvre arxebis reabilitacia</t>
  </si>
  <si>
    <t>saTave nagebobebis meurneobebis uzrunvelyofa stabilizatorebiT</t>
  </si>
  <si>
    <t>muxaestates wylis avzis reabilitacia</t>
  </si>
  <si>
    <t>xucubis TemSi nakaiZeebis dasaxlebis wylis sistemis reabilitaciis saproeqto-saxarjTaRricxvo dokumentaciis momzadeba</t>
  </si>
  <si>
    <t>muxaestates TemSi administraciuli Senobis derefnisa da kibis ujredis saremonto samuSaoebi</t>
  </si>
  <si>
    <t>soflis ambulatoriebis mimdinare saremonto samuSaoebi</t>
  </si>
  <si>
    <t>aRmaSeneblis gamzirsa da rusTavelis quCaze sanagve konteinerbis gansaTavsebeli adgilebis mowyoba</t>
  </si>
  <si>
    <t>aRmaSebelis gamzirze Coloqis mimdebare teritoriaze axali turistuli ekonomikuri zonis mowyobis mizniT wina mosamzadebeli samuSaoebis ganxorcieleba</t>
  </si>
  <si>
    <t>kompleqti</t>
  </si>
  <si>
    <t xml:space="preserve"> trenaJorebis SeZena</t>
  </si>
  <si>
    <t>saniaRvre arxebis reabilitacia</t>
  </si>
  <si>
    <t>ambulatoriebis remonti</t>
  </si>
  <si>
    <t xml:space="preserve"> municipaluri ufaso sasadilos Senobis remonti</t>
  </si>
  <si>
    <t>Senobis remonti</t>
  </si>
  <si>
    <t>qobuleTis municipalitetis administraciuli Senobis remonti</t>
  </si>
  <si>
    <t>sofel muxaestates 180t wylis rezervuaris kapitaluri SekeTeba.</t>
  </si>
  <si>
    <t>aRmaSeneblis gamzirsa da rusTavelis quCaze sanagve konteinerbis gansaTavsebeli adgilebis mowyoba (250 cali konteinerisaTvis adgilis gamoyofa)</t>
  </si>
  <si>
    <t>aRmaSebelis gamzirze Coloqis mimdebare teritoriaze axali turistuli ekonomikuri zonis mowyobis mizniT wina mosamzadebeli samuSaoebi</t>
  </si>
  <si>
    <t>sabavSvo atraqcionebis montaJi</t>
  </si>
  <si>
    <t>sabavSvo baRebis inventariT uzrunvelyofa</t>
  </si>
  <si>
    <t>oCxamuris sabavSvo baRis(cecxlauris) Senobis remonti</t>
  </si>
  <si>
    <t>WavWavaZis quCis saniaRvre arxis mowyobis samuSaoebi</t>
  </si>
  <si>
    <t>kvirikes Temis administraciuli Senobis remonti</t>
  </si>
  <si>
    <t xml:space="preserve"> wignis saqarTvelos regionebi, dro, adamianebi"statiis gamoqveynebis da poligrafiuli  momsaxurebis  </t>
  </si>
  <si>
    <t>qobuleTis #3 (60 bavSvi) da #4 (60 bavSvi) sabavSvo baRebisaTvis inventaris SeZena</t>
  </si>
  <si>
    <t xml:space="preserve"> a(a)ip oCxamuris baRis remonti(cecxlauris filialisaTvis, skolis Senoba)</t>
  </si>
  <si>
    <t xml:space="preserve">#3 sabavSvo baRis ezoSi,#4 sabavSvo baRis ezoSi,sadgurSi eklesiis mimdebare skverSi, rusTavelis #164a saxlis ezos skverSi, cixisZiris sabavSvo baRis ezoSi, Coloqis yofili meurneobis ezoSi , gvaras sabavSvo baRis ezoSi, daba oCxamuris sasoflo centris skverSi </t>
  </si>
  <si>
    <t xml:space="preserve"> poligrafiuli  momsaxureba  </t>
  </si>
  <si>
    <r>
      <t xml:space="preserve">Semsyidveli organizaciis dasaxeleba da rekvizitebi: </t>
    </r>
    <r>
      <rPr>
        <b/>
        <i/>
        <sz val="10"/>
        <rFont val="AcadNusx"/>
        <family val="0"/>
      </rPr>
      <t xml:space="preserve">qobuleTis municipaliteti </t>
    </r>
  </si>
  <si>
    <t>“Tofuzis eqo” qobuleTSi animaciuri filmebis Cvenebebis xelSewyoba</t>
  </si>
  <si>
    <t>sabiujeto cvlileba 2010 weli 16 oqtomberi dadgenileba #15.</t>
  </si>
  <si>
    <t>gansaxorcielebeli proeqtis mTliani Rirebulebaa    1 861 460 lari , proeqtis ganxorcielebis xangrZlovobaa 8 Tve sabiujeto cvlileba  2010 weli --- oqtomberi dadgenileba #15.</t>
  </si>
  <si>
    <t>qalqais centraluri moednis saaxalwlo dekoraciebisa da aqsesuarebiT morTva. naZvis xis montaJi</t>
  </si>
  <si>
    <t xml:space="preserve">q.baTumSi moWadrakeTa Soris evropis evropis CempionatSi 4 warmatebuli qobuleTeli moWadrakis monawileobis dafinanseba </t>
  </si>
  <si>
    <t xml:space="preserve">saqarTvelos pirvelobaze da turnirebSi monawile gundebis dafinanseba </t>
  </si>
  <si>
    <t>saswavlo, sawvrTno da sakontrolo SekrebisaTvis</t>
  </si>
  <si>
    <t>saaxalwlo sportuli asparezobebi</t>
  </si>
  <si>
    <t xml:space="preserve">aWaris pirvlobaze da turnirebSi monawile gundebis dafinanseba </t>
  </si>
  <si>
    <t xml:space="preserve">wlis warmatebuli sportsmenebisa da mwvrTnelebis dajoldoeba </t>
  </si>
  <si>
    <t>ezos keTilmowyoba</t>
  </si>
  <si>
    <t>saqarTvelos Sinagan saqmeTa saministros qobuleTis raionuli sammarTvelos muxaestates policiis ganyofilebis teritoriis (ezos) keTilmowyobisa da gare komunikaciebis mowyoba</t>
  </si>
  <si>
    <t>mravalbiniani sacxovrebeli saxlis gadaxurva</t>
  </si>
  <si>
    <t>g.e.t.</t>
  </si>
  <si>
    <t>teriningSi monawileobis miReba</t>
  </si>
  <si>
    <t>saxelmwifo Sesyidvebis erTiani eleqtronuli sistemis operireba</t>
  </si>
  <si>
    <r>
      <t>Sevsebis TariRi: 07</t>
    </r>
    <r>
      <rPr>
        <b/>
        <i/>
        <sz val="11"/>
        <rFont val="AcadNusx"/>
        <family val="0"/>
      </rPr>
      <t xml:space="preserve"> dekemberi 2010 weli, gankarguleba #135</t>
    </r>
  </si>
  <si>
    <t>sabiujeto cvlileba 2010 weli 29 oqtomberi dadgenileba #16.</t>
  </si>
  <si>
    <t>programuli cvlileba  2010 wlis 07 dekemberi #127 gankarguleba</t>
  </si>
  <si>
    <t>programuli cvlileba  2010 wlis 07 dekemberi #128 gankarguleba</t>
  </si>
  <si>
    <t>mravalbiniani sacxovrebeli saxlis saxuravis  kap.SekeTeba rusTavelis q. #138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</si>
</sst>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_);_(* \(#,##0\);_(* &quot;-&quot;??_);_(@_)"/>
  </numFmts>
  <fonts count="10">
    <font>
      <sz val="10"/>
      <name val="Arial"/>
      <family val="0"/>
    </font>
    <font>
      <b/>
      <sz val="11"/>
      <name val="AcadNusx"/>
      <family val="0"/>
    </font>
    <font>
      <sz val="11"/>
      <name val="AcadNusx"/>
      <family val="0"/>
    </font>
    <font>
      <b/>
      <i/>
      <sz val="11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Times New Roman"/>
      <family val="1"/>
    </font>
    <font>
      <sz val="10"/>
      <name val="Courier New"/>
      <family val="3"/>
    </font>
    <font>
      <b/>
      <i/>
      <sz val="10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1" fontId="0" fillId="0" borderId="8" xfId="18" applyNumberFormat="1" applyFont="1" applyBorder="1" applyAlignment="1">
      <alignment horizontal="center" vertical="center" wrapText="1"/>
    </xf>
    <xf numFmtId="181" fontId="7" fillId="0" borderId="8" xfId="18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8" fillId="0" borderId="8" xfId="18" applyNumberFormat="1" applyFont="1" applyBorder="1" applyAlignment="1">
      <alignment horizontal="center" vertical="center" wrapText="1"/>
    </xf>
    <xf numFmtId="181" fontId="4" fillId="0" borderId="8" xfId="18" applyNumberFormat="1" applyFont="1" applyBorder="1" applyAlignment="1">
      <alignment horizontal="center" vertical="center" wrapText="1"/>
    </xf>
    <xf numFmtId="181" fontId="4" fillId="0" borderId="8" xfId="18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 inden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0" borderId="8" xfId="0" applyFont="1" applyFill="1" applyBorder="1" applyAlignment="1" applyProtection="1">
      <alignment horizontal="left" vertical="center" wrapText="1" inden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27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3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5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6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7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8" name="Text Box 1"/>
        <xdr:cNvSpPr txBox="1">
          <a:spLocks noChangeArrowheads="1"/>
        </xdr:cNvSpPr>
      </xdr:nvSpPr>
      <xdr:spPr>
        <a:xfrm>
          <a:off x="4657725" y="1461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milebis%20ganawileba%202010%20weli%20programul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soflis%20programa%202010.marti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315;&#4308;&#4317;&#4320;&#4308;%20&#4313;&#4309;&#4304;&#4320;&#4322;&#4304;&#4314;&#4312;%20&#4307;&#4304;&#4316;&#4304;&#4320;&#4311;&#4312;%204%202010%20&#4332;&#4308;&#4314;&#4312;\2010%20wlis%20danarti%20#4%20II%20kvartali%20acharis%20respublikuri%20biuje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nderi%202010%20weli\dasuftaveba%202010%20weli\swori%20dasufTaveba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viti%20swori%202010%20bolow1111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6">
          <cell r="E36">
            <v>24230</v>
          </cell>
          <cell r="F36">
            <v>18400</v>
          </cell>
          <cell r="G36">
            <v>18800</v>
          </cell>
          <cell r="H36">
            <v>46800</v>
          </cell>
          <cell r="I36">
            <v>1000</v>
          </cell>
          <cell r="J36">
            <v>13150</v>
          </cell>
          <cell r="K36">
            <v>4410</v>
          </cell>
          <cell r="L36">
            <v>6650</v>
          </cell>
          <cell r="M36">
            <v>480</v>
          </cell>
          <cell r="N36">
            <v>260</v>
          </cell>
        </row>
        <row r="38">
          <cell r="E38">
            <v>17760.59</v>
          </cell>
          <cell r="F38">
            <v>24729.600000000002</v>
          </cell>
          <cell r="G38">
            <v>30643.999999999996</v>
          </cell>
          <cell r="H38">
            <v>111243.59999999999</v>
          </cell>
          <cell r="I38">
            <v>4089.0000000000005</v>
          </cell>
          <cell r="J38">
            <v>80846.2</v>
          </cell>
          <cell r="K38">
            <v>39901.68</v>
          </cell>
          <cell r="L38">
            <v>86130.8</v>
          </cell>
          <cell r="M38">
            <v>17764.8</v>
          </cell>
          <cell r="N38">
            <v>2941.64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6">
          <cell r="G6">
            <v>68702</v>
          </cell>
        </row>
        <row r="8">
          <cell r="G8">
            <v>29220</v>
          </cell>
        </row>
        <row r="9">
          <cell r="G9">
            <v>47858</v>
          </cell>
        </row>
        <row r="10">
          <cell r="G10">
            <v>22004</v>
          </cell>
        </row>
        <row r="11">
          <cell r="G11">
            <v>15914</v>
          </cell>
        </row>
        <row r="15">
          <cell r="G15">
            <v>4000</v>
          </cell>
        </row>
        <row r="16">
          <cell r="G16">
            <v>11240</v>
          </cell>
        </row>
        <row r="20">
          <cell r="G20">
            <v>24393</v>
          </cell>
        </row>
        <row r="23">
          <cell r="G23">
            <v>34073</v>
          </cell>
        </row>
        <row r="26">
          <cell r="G26">
            <v>21720</v>
          </cell>
        </row>
        <row r="30">
          <cell r="G30">
            <v>6660</v>
          </cell>
        </row>
        <row r="31">
          <cell r="G31">
            <v>10440</v>
          </cell>
        </row>
        <row r="38">
          <cell r="G38">
            <v>7000</v>
          </cell>
        </row>
        <row r="39">
          <cell r="G39">
            <v>1800</v>
          </cell>
        </row>
        <row r="40">
          <cell r="G40">
            <v>7105</v>
          </cell>
        </row>
        <row r="43">
          <cell r="G43">
            <v>6200</v>
          </cell>
        </row>
        <row r="45">
          <cell r="G45">
            <v>3000</v>
          </cell>
        </row>
        <row r="50">
          <cell r="G50">
            <v>4000</v>
          </cell>
        </row>
        <row r="52">
          <cell r="G52">
            <v>8596</v>
          </cell>
        </row>
        <row r="53">
          <cell r="G53">
            <v>3000</v>
          </cell>
        </row>
        <row r="57">
          <cell r="G57">
            <v>12550</v>
          </cell>
        </row>
        <row r="58">
          <cell r="G58">
            <v>6500</v>
          </cell>
        </row>
        <row r="59">
          <cell r="G59">
            <v>1500</v>
          </cell>
        </row>
        <row r="65">
          <cell r="G65">
            <v>7592</v>
          </cell>
        </row>
        <row r="68">
          <cell r="G68">
            <v>1500</v>
          </cell>
        </row>
        <row r="69">
          <cell r="G69">
            <v>5500</v>
          </cell>
        </row>
        <row r="70">
          <cell r="G70">
            <v>2000</v>
          </cell>
        </row>
        <row r="71">
          <cell r="G71">
            <v>9730</v>
          </cell>
        </row>
        <row r="72">
          <cell r="G72">
            <v>4000</v>
          </cell>
        </row>
        <row r="74">
          <cell r="G74">
            <v>8000</v>
          </cell>
        </row>
        <row r="75">
          <cell r="G75">
            <v>12000</v>
          </cell>
        </row>
        <row r="77">
          <cell r="G77">
            <v>8000</v>
          </cell>
        </row>
        <row r="79">
          <cell r="G79">
            <v>31960</v>
          </cell>
        </row>
        <row r="80">
          <cell r="G80">
            <v>6108</v>
          </cell>
        </row>
        <row r="81">
          <cell r="G81">
            <v>4000</v>
          </cell>
        </row>
        <row r="83">
          <cell r="G83">
            <v>4000</v>
          </cell>
        </row>
        <row r="85">
          <cell r="G85">
            <v>1500</v>
          </cell>
        </row>
        <row r="86">
          <cell r="G86">
            <v>18289</v>
          </cell>
        </row>
        <row r="87">
          <cell r="G87">
            <v>12000</v>
          </cell>
        </row>
        <row r="90">
          <cell r="G90">
            <v>11318</v>
          </cell>
        </row>
        <row r="94">
          <cell r="G94">
            <v>1134</v>
          </cell>
        </row>
        <row r="96">
          <cell r="G96">
            <v>4616</v>
          </cell>
        </row>
        <row r="98">
          <cell r="G98">
            <v>2211</v>
          </cell>
        </row>
        <row r="99">
          <cell r="G99">
            <v>2097</v>
          </cell>
        </row>
        <row r="100">
          <cell r="G100">
            <v>5118</v>
          </cell>
        </row>
        <row r="102">
          <cell r="G102">
            <v>23062</v>
          </cell>
        </row>
        <row r="103">
          <cell r="G103">
            <v>10000</v>
          </cell>
        </row>
        <row r="104">
          <cell r="G104">
            <v>4599</v>
          </cell>
        </row>
        <row r="105">
          <cell r="G105">
            <v>12000</v>
          </cell>
        </row>
        <row r="107">
          <cell r="G107">
            <v>6000</v>
          </cell>
        </row>
        <row r="109">
          <cell r="G109">
            <v>49099</v>
          </cell>
        </row>
        <row r="110">
          <cell r="G110">
            <v>21356</v>
          </cell>
        </row>
        <row r="111">
          <cell r="G111">
            <v>14642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rili #3"/>
      <sheetName val="cxrili #2"/>
      <sheetName val="cxrili #1"/>
    </sheetNames>
    <sheetDataSet>
      <sheetData sheetId="0">
        <row r="89">
          <cell r="G89">
            <v>135300</v>
          </cell>
        </row>
        <row r="90">
          <cell r="G90">
            <v>111440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kulaciebi"/>
      <sheetName val="tarifebi"/>
      <sheetName val="dislokacia"/>
      <sheetName val="mocul."/>
      <sheetName val="saerto cxril"/>
      <sheetName val="nagavi"/>
      <sheetName val="ianvari"/>
    </sheetNames>
    <sheetDataSet>
      <sheetData sheetId="3">
        <row r="3">
          <cell r="D3">
            <v>20000</v>
          </cell>
          <cell r="F3">
            <v>24200</v>
          </cell>
        </row>
        <row r="4">
          <cell r="D4">
            <v>423800</v>
          </cell>
          <cell r="F4">
            <v>256399.00000000003</v>
          </cell>
        </row>
        <row r="5">
          <cell r="D5">
            <v>120408</v>
          </cell>
          <cell r="F5">
            <v>19867.32</v>
          </cell>
        </row>
        <row r="6">
          <cell r="D6">
            <v>266900</v>
          </cell>
          <cell r="F6">
            <v>36698.75</v>
          </cell>
        </row>
        <row r="7">
          <cell r="D7">
            <v>120408</v>
          </cell>
          <cell r="F7">
            <v>7063.936</v>
          </cell>
        </row>
        <row r="8">
          <cell r="D8">
            <v>6</v>
          </cell>
        </row>
        <row r="10">
          <cell r="D10">
            <v>241600</v>
          </cell>
          <cell r="F10">
            <v>14109.44</v>
          </cell>
        </row>
        <row r="11">
          <cell r="D11">
            <v>241600</v>
          </cell>
          <cell r="F11">
            <v>36240</v>
          </cell>
        </row>
        <row r="12">
          <cell r="D12">
            <v>370000</v>
          </cell>
          <cell r="F12">
            <v>2294</v>
          </cell>
        </row>
        <row r="13">
          <cell r="D13">
            <v>370000</v>
          </cell>
          <cell r="F13">
            <v>46250</v>
          </cell>
        </row>
        <row r="14">
          <cell r="D14">
            <v>47000</v>
          </cell>
          <cell r="F14">
            <v>305500</v>
          </cell>
        </row>
        <row r="15">
          <cell r="D15">
            <v>220</v>
          </cell>
          <cell r="F15">
            <v>4114</v>
          </cell>
        </row>
        <row r="16">
          <cell r="D16">
            <v>800</v>
          </cell>
          <cell r="F16">
            <v>13600</v>
          </cell>
        </row>
        <row r="17">
          <cell r="D17">
            <v>11</v>
          </cell>
          <cell r="F17">
            <v>40870.61</v>
          </cell>
        </row>
        <row r="18">
          <cell r="F18">
            <v>30781.666666666668</v>
          </cell>
        </row>
        <row r="19">
          <cell r="D19">
            <v>200</v>
          </cell>
          <cell r="F19">
            <v>8000</v>
          </cell>
        </row>
        <row r="20">
          <cell r="D20">
            <v>2</v>
          </cell>
          <cell r="F20">
            <v>1600</v>
          </cell>
        </row>
        <row r="21">
          <cell r="D2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erti"/>
      <sheetName val="sakrebulo"/>
      <sheetName val="aparati"/>
      <sheetName val="teritoriuli"/>
      <sheetName val="safinanso"/>
      <sheetName val="infrastruqtura"/>
      <sheetName val="ekonomika"/>
      <sheetName val="zedamxedveloba"/>
      <sheetName val="arqiteqtura"/>
      <sheetName val="ganatleba kultura"/>
      <sheetName val="jani"/>
      <sheetName val="samxedro"/>
      <sheetName val="xanzari"/>
      <sheetName val="arqivi"/>
      <sheetName val="policia"/>
      <sheetName val="majoritari"/>
    </sheetNames>
    <sheetDataSet>
      <sheetData sheetId="0">
        <row r="18">
          <cell r="D18">
            <v>51252</v>
          </cell>
        </row>
        <row r="19">
          <cell r="D19">
            <v>1920</v>
          </cell>
        </row>
        <row r="35">
          <cell r="D35">
            <v>2074</v>
          </cell>
        </row>
        <row r="37">
          <cell r="D37">
            <v>30500</v>
          </cell>
        </row>
      </sheetData>
      <sheetData sheetId="1">
        <row r="18">
          <cell r="F18">
            <v>1100</v>
          </cell>
        </row>
        <row r="20">
          <cell r="E20">
            <v>2000</v>
          </cell>
        </row>
        <row r="21">
          <cell r="E21">
            <v>12000</v>
          </cell>
        </row>
        <row r="23">
          <cell r="D23">
            <v>400</v>
          </cell>
        </row>
        <row r="24">
          <cell r="D24">
            <v>2880</v>
          </cell>
        </row>
        <row r="27">
          <cell r="D27">
            <v>1200</v>
          </cell>
        </row>
        <row r="28">
          <cell r="D28">
            <v>1200</v>
          </cell>
        </row>
        <row r="45">
          <cell r="D45">
            <v>6180</v>
          </cell>
        </row>
      </sheetData>
      <sheetData sheetId="2">
        <row r="18">
          <cell r="G18">
            <v>845</v>
          </cell>
        </row>
        <row r="20">
          <cell r="E20">
            <v>950</v>
          </cell>
        </row>
        <row r="21">
          <cell r="E21">
            <v>2570</v>
          </cell>
        </row>
        <row r="23">
          <cell r="D23">
            <v>800</v>
          </cell>
        </row>
        <row r="24">
          <cell r="D24">
            <v>4000</v>
          </cell>
        </row>
        <row r="27">
          <cell r="D27">
            <v>960</v>
          </cell>
        </row>
        <row r="52">
          <cell r="D52">
            <v>20000</v>
          </cell>
        </row>
      </sheetData>
      <sheetData sheetId="3">
        <row r="18">
          <cell r="F18">
            <v>600</v>
          </cell>
        </row>
        <row r="24">
          <cell r="D24">
            <v>755</v>
          </cell>
        </row>
      </sheetData>
      <sheetData sheetId="4">
        <row r="18">
          <cell r="F18">
            <v>250</v>
          </cell>
        </row>
        <row r="20">
          <cell r="D20">
            <v>100</v>
          </cell>
        </row>
        <row r="24">
          <cell r="D24">
            <v>1440</v>
          </cell>
        </row>
        <row r="33">
          <cell r="D33">
            <v>1000</v>
          </cell>
        </row>
      </sheetData>
      <sheetData sheetId="5">
        <row r="18">
          <cell r="F18">
            <v>150</v>
          </cell>
        </row>
        <row r="24">
          <cell r="D24">
            <v>150</v>
          </cell>
        </row>
      </sheetData>
      <sheetData sheetId="6">
        <row r="18">
          <cell r="F18">
            <v>186</v>
          </cell>
        </row>
        <row r="20">
          <cell r="D20">
            <v>200</v>
          </cell>
        </row>
        <row r="24">
          <cell r="D24">
            <v>290</v>
          </cell>
        </row>
        <row r="27">
          <cell r="D27">
            <v>600</v>
          </cell>
        </row>
      </sheetData>
      <sheetData sheetId="7">
        <row r="18">
          <cell r="F18">
            <v>222</v>
          </cell>
        </row>
        <row r="24">
          <cell r="D24">
            <v>150</v>
          </cell>
        </row>
      </sheetData>
      <sheetData sheetId="8">
        <row r="18">
          <cell r="F18">
            <v>116</v>
          </cell>
        </row>
        <row r="20">
          <cell r="D20">
            <v>200</v>
          </cell>
        </row>
        <row r="24">
          <cell r="D24">
            <v>150</v>
          </cell>
        </row>
      </sheetData>
      <sheetData sheetId="9">
        <row r="18">
          <cell r="F18">
            <v>130</v>
          </cell>
        </row>
        <row r="20">
          <cell r="D20">
            <v>300</v>
          </cell>
        </row>
        <row r="24">
          <cell r="D24">
            <v>202</v>
          </cell>
        </row>
      </sheetData>
      <sheetData sheetId="10">
        <row r="18">
          <cell r="F18">
            <v>150</v>
          </cell>
        </row>
        <row r="20">
          <cell r="D20">
            <v>110</v>
          </cell>
        </row>
        <row r="24">
          <cell r="D24">
            <v>150</v>
          </cell>
        </row>
      </sheetData>
      <sheetData sheetId="11">
        <row r="18">
          <cell r="G18">
            <v>167</v>
          </cell>
        </row>
        <row r="20">
          <cell r="D20">
            <v>192</v>
          </cell>
        </row>
        <row r="23">
          <cell r="D23">
            <v>30</v>
          </cell>
        </row>
        <row r="24">
          <cell r="D24">
            <v>240</v>
          </cell>
        </row>
        <row r="27">
          <cell r="D27">
            <v>290</v>
          </cell>
        </row>
        <row r="28">
          <cell r="D28">
            <v>360</v>
          </cell>
        </row>
        <row r="45">
          <cell r="D45">
            <v>10200</v>
          </cell>
        </row>
        <row r="47">
          <cell r="D47">
            <v>14300</v>
          </cell>
        </row>
        <row r="48">
          <cell r="D48">
            <v>1500</v>
          </cell>
        </row>
      </sheetData>
      <sheetData sheetId="12">
        <row r="18">
          <cell r="F18">
            <v>300</v>
          </cell>
        </row>
        <row r="23">
          <cell r="D23">
            <v>489</v>
          </cell>
        </row>
        <row r="24">
          <cell r="D24">
            <v>600</v>
          </cell>
        </row>
        <row r="28">
          <cell r="D28">
            <v>420</v>
          </cell>
        </row>
      </sheetData>
      <sheetData sheetId="13">
        <row r="18">
          <cell r="F18">
            <v>100</v>
          </cell>
        </row>
        <row r="23">
          <cell r="D23">
            <v>80</v>
          </cell>
        </row>
        <row r="24">
          <cell r="D24">
            <v>140</v>
          </cell>
        </row>
        <row r="28">
          <cell r="D2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75" zoomScaleSheetLayoutView="75" workbookViewId="0" topLeftCell="A1">
      <selection activeCell="A2" sqref="A2:F2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9.140625" style="17" customWidth="1"/>
    <col min="4" max="4" width="63.00390625" style="17" customWidth="1"/>
    <col min="5" max="7" width="9.140625" style="17" customWidth="1"/>
    <col min="8" max="8" width="10.00390625" style="17" bestFit="1" customWidth="1"/>
    <col min="9" max="10" width="9.140625" style="17" customWidth="1"/>
    <col min="11" max="11" width="44.140625" style="17" customWidth="1"/>
    <col min="12" max="16384" width="9.140625" style="17" customWidth="1"/>
  </cols>
  <sheetData>
    <row r="1" spans="1:13" s="2" customFormat="1" ht="24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24" customHeight="1">
      <c r="A2" s="157" t="s">
        <v>515</v>
      </c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</row>
    <row r="3" spans="1:13" s="2" customFormat="1" ht="24" customHeigh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2" customFormat="1" ht="24" customHeight="1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" customFormat="1" ht="24" customHeight="1">
      <c r="A5" s="158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s="2" customFormat="1" ht="24" customHeight="1">
      <c r="A6" s="158" t="s">
        <v>4</v>
      </c>
      <c r="B6" s="158"/>
      <c r="C6" s="158"/>
      <c r="D6" s="158"/>
      <c r="E6" s="158"/>
      <c r="F6" s="3"/>
      <c r="G6" s="4"/>
      <c r="H6" s="4"/>
      <c r="I6" s="4"/>
      <c r="J6" s="4"/>
      <c r="K6" s="4"/>
      <c r="L6" s="4"/>
      <c r="M6" s="4"/>
    </row>
    <row r="7" spans="1:13" s="2" customFormat="1" ht="24" customHeight="1">
      <c r="A7" s="158" t="s">
        <v>5</v>
      </c>
      <c r="B7" s="158"/>
      <c r="C7" s="158"/>
      <c r="D7" s="158"/>
      <c r="E7" s="158"/>
      <c r="F7" s="158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59" t="s">
        <v>6</v>
      </c>
      <c r="B8" s="159"/>
      <c r="C8" s="159"/>
      <c r="D8" s="1"/>
      <c r="E8" s="1"/>
      <c r="F8" s="1"/>
      <c r="G8" s="1"/>
      <c r="H8" s="1"/>
      <c r="I8" s="1"/>
      <c r="J8" s="4"/>
      <c r="K8" s="4"/>
      <c r="L8" s="1"/>
      <c r="M8" s="1"/>
    </row>
    <row r="9" spans="1:13" s="2" customFormat="1" ht="39.75" customHeight="1" thickBot="1">
      <c r="A9" s="160" t="s">
        <v>7</v>
      </c>
      <c r="B9" s="161"/>
      <c r="C9" s="161"/>
      <c r="D9" s="162"/>
      <c r="E9" s="163">
        <v>1076958</v>
      </c>
      <c r="F9" s="164"/>
      <c r="G9" s="1"/>
      <c r="H9" s="1"/>
      <c r="I9" s="1"/>
      <c r="J9" s="4"/>
      <c r="K9" s="4"/>
      <c r="L9" s="1"/>
      <c r="M9" s="1"/>
    </row>
    <row r="10" spans="1:13" s="2" customFormat="1" ht="24" customHeight="1" thickBot="1">
      <c r="A10" s="157" t="s">
        <v>8</v>
      </c>
      <c r="B10" s="157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1" s="2" customFormat="1" ht="141.75" customHeight="1" thickBot="1">
      <c r="A11" s="165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7" t="s">
        <v>15</v>
      </c>
      <c r="H11" s="6" t="s">
        <v>16</v>
      </c>
      <c r="I11" s="6" t="s">
        <v>17</v>
      </c>
      <c r="J11" s="6" t="s">
        <v>18</v>
      </c>
      <c r="K11" s="9" t="s">
        <v>19</v>
      </c>
    </row>
    <row r="12" spans="1:11" s="2" customFormat="1" ht="16.5" thickBot="1">
      <c r="A12" s="166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1">
        <v>6</v>
      </c>
      <c r="H12" s="11">
        <v>7</v>
      </c>
      <c r="I12" s="11">
        <v>8</v>
      </c>
      <c r="J12" s="11">
        <v>9</v>
      </c>
      <c r="K12" s="13">
        <v>10</v>
      </c>
    </row>
    <row r="13" spans="1:11" ht="33" customHeight="1">
      <c r="A13" s="165">
        <v>1</v>
      </c>
      <c r="B13" s="169" t="s">
        <v>20</v>
      </c>
      <c r="C13" s="14"/>
      <c r="D13" s="14" t="s">
        <v>21</v>
      </c>
      <c r="E13" s="14" t="s">
        <v>22</v>
      </c>
      <c r="F13" s="14">
        <f>'[1]Лист3'!$E$36</f>
        <v>24230</v>
      </c>
      <c r="G13" s="15">
        <f>'[1]Лист3'!$E$38</f>
        <v>17760.59</v>
      </c>
      <c r="H13" s="14" t="s">
        <v>23</v>
      </c>
      <c r="I13" s="14" t="s">
        <v>24</v>
      </c>
      <c r="J13" s="14" t="s">
        <v>25</v>
      </c>
      <c r="K13" s="16" t="s">
        <v>26</v>
      </c>
    </row>
    <row r="14" spans="1:11" ht="33" customHeight="1">
      <c r="A14" s="167"/>
      <c r="B14" s="170"/>
      <c r="C14" s="18"/>
      <c r="D14" s="18" t="s">
        <v>27</v>
      </c>
      <c r="E14" s="18" t="s">
        <v>22</v>
      </c>
      <c r="F14" s="18">
        <f>'[1]Лист3'!$F$36</f>
        <v>18400</v>
      </c>
      <c r="G14" s="19">
        <f>'[1]Лист3'!$F$38</f>
        <v>24729.600000000002</v>
      </c>
      <c r="H14" s="18" t="s">
        <v>23</v>
      </c>
      <c r="I14" s="18" t="s">
        <v>24</v>
      </c>
      <c r="J14" s="18" t="s">
        <v>25</v>
      </c>
      <c r="K14" s="20" t="s">
        <v>26</v>
      </c>
    </row>
    <row r="15" spans="1:11" ht="33" customHeight="1">
      <c r="A15" s="167"/>
      <c r="B15" s="170"/>
      <c r="C15" s="18"/>
      <c r="D15" s="18" t="s">
        <v>28</v>
      </c>
      <c r="E15" s="18" t="s">
        <v>22</v>
      </c>
      <c r="F15" s="18">
        <f>'[1]Лист3'!$G$36</f>
        <v>18800</v>
      </c>
      <c r="G15" s="19">
        <f>'[1]Лист3'!$G$38</f>
        <v>30643.999999999996</v>
      </c>
      <c r="H15" s="18" t="s">
        <v>23</v>
      </c>
      <c r="I15" s="18" t="s">
        <v>24</v>
      </c>
      <c r="J15" s="18" t="s">
        <v>25</v>
      </c>
      <c r="K15" s="20" t="s">
        <v>26</v>
      </c>
    </row>
    <row r="16" spans="1:11" ht="33" customHeight="1">
      <c r="A16" s="167"/>
      <c r="B16" s="170"/>
      <c r="C16" s="18"/>
      <c r="D16" s="18" t="s">
        <v>29</v>
      </c>
      <c r="E16" s="18" t="s">
        <v>22</v>
      </c>
      <c r="F16" s="18">
        <f>'[1]Лист3'!$H$36</f>
        <v>46800</v>
      </c>
      <c r="G16" s="19">
        <f>'[1]Лист3'!$H$38</f>
        <v>111243.59999999999</v>
      </c>
      <c r="H16" s="18" t="s">
        <v>23</v>
      </c>
      <c r="I16" s="18" t="s">
        <v>24</v>
      </c>
      <c r="J16" s="18" t="s">
        <v>25</v>
      </c>
      <c r="K16" s="20" t="s">
        <v>26</v>
      </c>
    </row>
    <row r="17" spans="1:11" ht="33" customHeight="1">
      <c r="A17" s="167"/>
      <c r="B17" s="170"/>
      <c r="C17" s="18"/>
      <c r="D17" s="18" t="s">
        <v>30</v>
      </c>
      <c r="E17" s="18" t="s">
        <v>22</v>
      </c>
      <c r="F17" s="18">
        <f>'[1]Лист3'!$I$36</f>
        <v>1000</v>
      </c>
      <c r="G17" s="19">
        <f>'[1]Лист3'!$I$38</f>
        <v>4089.0000000000005</v>
      </c>
      <c r="H17" s="18" t="s">
        <v>23</v>
      </c>
      <c r="I17" s="18" t="s">
        <v>24</v>
      </c>
      <c r="J17" s="18" t="s">
        <v>25</v>
      </c>
      <c r="K17" s="20" t="s">
        <v>26</v>
      </c>
    </row>
    <row r="18" spans="1:11" ht="33" customHeight="1">
      <c r="A18" s="167"/>
      <c r="B18" s="170"/>
      <c r="C18" s="18"/>
      <c r="D18" s="18" t="s">
        <v>31</v>
      </c>
      <c r="E18" s="18" t="s">
        <v>22</v>
      </c>
      <c r="F18" s="18">
        <f>'[1]Лист3'!$J$36</f>
        <v>13150</v>
      </c>
      <c r="G18" s="19">
        <f>'[1]Лист3'!$J$38</f>
        <v>80846.2</v>
      </c>
      <c r="H18" s="18" t="s">
        <v>23</v>
      </c>
      <c r="I18" s="18" t="s">
        <v>24</v>
      </c>
      <c r="J18" s="18" t="s">
        <v>25</v>
      </c>
      <c r="K18" s="20" t="s">
        <v>26</v>
      </c>
    </row>
    <row r="19" spans="1:11" ht="33" customHeight="1">
      <c r="A19" s="167"/>
      <c r="B19" s="170"/>
      <c r="C19" s="18"/>
      <c r="D19" s="18" t="s">
        <v>32</v>
      </c>
      <c r="E19" s="18" t="s">
        <v>22</v>
      </c>
      <c r="F19" s="18">
        <f>'[1]Лист3'!$K$36</f>
        <v>4410</v>
      </c>
      <c r="G19" s="19">
        <f>'[1]Лист3'!$K$38</f>
        <v>39901.68</v>
      </c>
      <c r="H19" s="18" t="s">
        <v>23</v>
      </c>
      <c r="I19" s="18" t="s">
        <v>24</v>
      </c>
      <c r="J19" s="18" t="s">
        <v>25</v>
      </c>
      <c r="K19" s="20" t="s">
        <v>26</v>
      </c>
    </row>
    <row r="20" spans="1:11" ht="33" customHeight="1">
      <c r="A20" s="167"/>
      <c r="B20" s="170"/>
      <c r="C20" s="18"/>
      <c r="D20" s="18" t="s">
        <v>33</v>
      </c>
      <c r="E20" s="18" t="s">
        <v>22</v>
      </c>
      <c r="F20" s="18">
        <f>'[1]Лист3'!$L$36</f>
        <v>6650</v>
      </c>
      <c r="G20" s="19">
        <f>'[1]Лист3'!$L$38</f>
        <v>86130.8</v>
      </c>
      <c r="H20" s="18" t="s">
        <v>23</v>
      </c>
      <c r="I20" s="18" t="s">
        <v>24</v>
      </c>
      <c r="J20" s="18" t="s">
        <v>25</v>
      </c>
      <c r="K20" s="20" t="s">
        <v>26</v>
      </c>
    </row>
    <row r="21" spans="1:11" ht="33" customHeight="1">
      <c r="A21" s="167"/>
      <c r="B21" s="170"/>
      <c r="C21" s="18"/>
      <c r="D21" s="18" t="s">
        <v>34</v>
      </c>
      <c r="E21" s="18" t="s">
        <v>22</v>
      </c>
      <c r="F21" s="18">
        <f>'[1]Лист3'!$M$36</f>
        <v>480</v>
      </c>
      <c r="G21" s="19">
        <f>'[1]Лист3'!$M$38</f>
        <v>17764.8</v>
      </c>
      <c r="H21" s="18" t="s">
        <v>23</v>
      </c>
      <c r="I21" s="18" t="s">
        <v>24</v>
      </c>
      <c r="J21" s="18" t="s">
        <v>25</v>
      </c>
      <c r="K21" s="20" t="s">
        <v>26</v>
      </c>
    </row>
    <row r="22" spans="1:11" ht="33" customHeight="1" thickBot="1">
      <c r="A22" s="168"/>
      <c r="B22" s="171"/>
      <c r="C22" s="21"/>
      <c r="D22" s="21" t="s">
        <v>35</v>
      </c>
      <c r="E22" s="21" t="s">
        <v>36</v>
      </c>
      <c r="F22" s="21">
        <f>'[1]Лист3'!$N$36</f>
        <v>260</v>
      </c>
      <c r="G22" s="22">
        <f>'[1]Лист3'!$N$38</f>
        <v>2941.64</v>
      </c>
      <c r="H22" s="21" t="s">
        <v>23</v>
      </c>
      <c r="I22" s="21" t="s">
        <v>24</v>
      </c>
      <c r="J22" s="21" t="s">
        <v>25</v>
      </c>
      <c r="K22" s="23" t="s">
        <v>26</v>
      </c>
    </row>
    <row r="23" spans="1:11" ht="51.75" customHeight="1">
      <c r="A23" s="165">
        <v>2</v>
      </c>
      <c r="B23" s="143" t="s">
        <v>37</v>
      </c>
      <c r="C23" s="14"/>
      <c r="D23" s="14" t="s">
        <v>38</v>
      </c>
      <c r="E23" s="14" t="s">
        <v>39</v>
      </c>
      <c r="F23" s="14" t="s">
        <v>39</v>
      </c>
      <c r="G23" s="14">
        <f>'[2]Лист3'!$G$6</f>
        <v>68702</v>
      </c>
      <c r="H23" s="14" t="s">
        <v>23</v>
      </c>
      <c r="I23" s="14" t="s">
        <v>25</v>
      </c>
      <c r="J23" s="14" t="s">
        <v>25</v>
      </c>
      <c r="K23" s="16" t="s">
        <v>26</v>
      </c>
    </row>
    <row r="24" spans="1:11" ht="51.75" customHeight="1">
      <c r="A24" s="167"/>
      <c r="B24" s="144"/>
      <c r="C24" s="18"/>
      <c r="D24" s="18" t="s">
        <v>40</v>
      </c>
      <c r="E24" s="18" t="s">
        <v>39</v>
      </c>
      <c r="F24" s="18" t="s">
        <v>39</v>
      </c>
      <c r="G24" s="18">
        <f>'[2]Лист3'!$G$23</f>
        <v>34073</v>
      </c>
      <c r="H24" s="18" t="s">
        <v>23</v>
      </c>
      <c r="I24" s="18" t="s">
        <v>25</v>
      </c>
      <c r="J24" s="18" t="s">
        <v>25</v>
      </c>
      <c r="K24" s="20" t="s">
        <v>26</v>
      </c>
    </row>
    <row r="25" spans="1:11" ht="51.75" customHeight="1">
      <c r="A25" s="167"/>
      <c r="B25" s="144"/>
      <c r="C25" s="18"/>
      <c r="D25" s="18" t="s">
        <v>41</v>
      </c>
      <c r="E25" s="18" t="s">
        <v>39</v>
      </c>
      <c r="F25" s="18" t="s">
        <v>39</v>
      </c>
      <c r="G25" s="18">
        <f>'[2]Лист3'!$G$109</f>
        <v>49099</v>
      </c>
      <c r="H25" s="18" t="s">
        <v>23</v>
      </c>
      <c r="I25" s="18" t="s">
        <v>25</v>
      </c>
      <c r="J25" s="18" t="s">
        <v>25</v>
      </c>
      <c r="K25" s="20" t="s">
        <v>26</v>
      </c>
    </row>
    <row r="26" spans="1:11" ht="51.75" customHeight="1" thickBot="1">
      <c r="A26" s="168"/>
      <c r="B26" s="145"/>
      <c r="C26" s="21"/>
      <c r="D26" s="21" t="s">
        <v>42</v>
      </c>
      <c r="E26" s="21" t="s">
        <v>39</v>
      </c>
      <c r="F26" s="21" t="s">
        <v>39</v>
      </c>
      <c r="G26" s="21">
        <f>'[2]Лист3'!$G$110</f>
        <v>21356</v>
      </c>
      <c r="H26" s="21" t="s">
        <v>23</v>
      </c>
      <c r="I26" s="21" t="s">
        <v>25</v>
      </c>
      <c r="J26" s="21" t="s">
        <v>25</v>
      </c>
      <c r="K26" s="23" t="s">
        <v>26</v>
      </c>
    </row>
    <row r="27" spans="1:11" ht="48.75" customHeight="1">
      <c r="A27" s="165">
        <v>3</v>
      </c>
      <c r="B27" s="169" t="s">
        <v>43</v>
      </c>
      <c r="C27" s="14"/>
      <c r="D27" s="14" t="s">
        <v>44</v>
      </c>
      <c r="E27" s="14" t="s">
        <v>39</v>
      </c>
      <c r="F27" s="14" t="s">
        <v>39</v>
      </c>
      <c r="G27" s="14">
        <f>'[2]Лист3'!$G$8</f>
        <v>29220</v>
      </c>
      <c r="H27" s="14" t="s">
        <v>23</v>
      </c>
      <c r="I27" s="14" t="s">
        <v>25</v>
      </c>
      <c r="J27" s="14" t="s">
        <v>25</v>
      </c>
      <c r="K27" s="16" t="s">
        <v>26</v>
      </c>
    </row>
    <row r="28" spans="1:11" ht="33" customHeight="1">
      <c r="A28" s="167"/>
      <c r="B28" s="170"/>
      <c r="C28" s="18"/>
      <c r="D28" s="18" t="s">
        <v>45</v>
      </c>
      <c r="E28" s="18" t="s">
        <v>39</v>
      </c>
      <c r="F28" s="18" t="s">
        <v>39</v>
      </c>
      <c r="G28" s="18">
        <f>'[2]Лист3'!$G$11</f>
        <v>15914</v>
      </c>
      <c r="H28" s="18" t="s">
        <v>23</v>
      </c>
      <c r="I28" s="18" t="s">
        <v>25</v>
      </c>
      <c r="J28" s="18" t="s">
        <v>25</v>
      </c>
      <c r="K28" s="20" t="s">
        <v>26</v>
      </c>
    </row>
    <row r="29" spans="1:11" ht="48.75" customHeight="1">
      <c r="A29" s="167"/>
      <c r="B29" s="170"/>
      <c r="C29" s="18"/>
      <c r="D29" s="18" t="s">
        <v>46</v>
      </c>
      <c r="E29" s="18" t="s">
        <v>39</v>
      </c>
      <c r="F29" s="18" t="s">
        <v>39</v>
      </c>
      <c r="G29" s="18">
        <f>'[2]Лист3'!$G$16</f>
        <v>11240</v>
      </c>
      <c r="H29" s="18" t="s">
        <v>23</v>
      </c>
      <c r="I29" s="18" t="s">
        <v>25</v>
      </c>
      <c r="J29" s="18" t="s">
        <v>25</v>
      </c>
      <c r="K29" s="20" t="s">
        <v>26</v>
      </c>
    </row>
    <row r="30" spans="1:11" ht="38.25" customHeight="1">
      <c r="A30" s="167"/>
      <c r="B30" s="170"/>
      <c r="C30" s="18"/>
      <c r="D30" s="18" t="s">
        <v>47</v>
      </c>
      <c r="E30" s="18" t="s">
        <v>39</v>
      </c>
      <c r="F30" s="18" t="s">
        <v>39</v>
      </c>
      <c r="G30" s="18">
        <f>'[2]Лист3'!$G$26</f>
        <v>21720</v>
      </c>
      <c r="H30" s="18" t="s">
        <v>23</v>
      </c>
      <c r="I30" s="18" t="s">
        <v>25</v>
      </c>
      <c r="J30" s="18" t="s">
        <v>25</v>
      </c>
      <c r="K30" s="20" t="s">
        <v>26</v>
      </c>
    </row>
    <row r="31" spans="1:11" ht="38.25" customHeight="1">
      <c r="A31" s="167"/>
      <c r="B31" s="170"/>
      <c r="C31" s="18"/>
      <c r="D31" s="18" t="s">
        <v>48</v>
      </c>
      <c r="E31" s="18" t="s">
        <v>39</v>
      </c>
      <c r="F31" s="18" t="s">
        <v>39</v>
      </c>
      <c r="G31" s="18">
        <f>'[2]Лист3'!$G$74</f>
        <v>8000</v>
      </c>
      <c r="H31" s="18" t="s">
        <v>23</v>
      </c>
      <c r="I31" s="18" t="s">
        <v>25</v>
      </c>
      <c r="J31" s="18" t="s">
        <v>25</v>
      </c>
      <c r="K31" s="20" t="s">
        <v>26</v>
      </c>
    </row>
    <row r="32" spans="1:11" ht="38.25" customHeight="1">
      <c r="A32" s="167"/>
      <c r="B32" s="170"/>
      <c r="C32" s="18"/>
      <c r="D32" s="18" t="s">
        <v>49</v>
      </c>
      <c r="E32" s="18" t="s">
        <v>39</v>
      </c>
      <c r="F32" s="18" t="s">
        <v>39</v>
      </c>
      <c r="G32" s="18">
        <f>'[2]Лист3'!$G$77</f>
        <v>8000</v>
      </c>
      <c r="H32" s="18" t="s">
        <v>23</v>
      </c>
      <c r="I32" s="18" t="s">
        <v>25</v>
      </c>
      <c r="J32" s="18" t="s">
        <v>25</v>
      </c>
      <c r="K32" s="20" t="s">
        <v>26</v>
      </c>
    </row>
    <row r="33" spans="1:11" ht="38.25" customHeight="1" thickBot="1">
      <c r="A33" s="168"/>
      <c r="B33" s="171"/>
      <c r="C33" s="21"/>
      <c r="D33" s="21" t="s">
        <v>50</v>
      </c>
      <c r="E33" s="21" t="s">
        <v>39</v>
      </c>
      <c r="F33" s="21" t="s">
        <v>39</v>
      </c>
      <c r="G33" s="21">
        <f>'[2]Лист3'!$G$105</f>
        <v>12000</v>
      </c>
      <c r="H33" s="21" t="s">
        <v>23</v>
      </c>
      <c r="I33" s="21" t="s">
        <v>25</v>
      </c>
      <c r="J33" s="21" t="s">
        <v>25</v>
      </c>
      <c r="K33" s="23" t="s">
        <v>26</v>
      </c>
    </row>
    <row r="34" spans="1:11" ht="45.75" customHeight="1">
      <c r="A34" s="165">
        <v>4</v>
      </c>
      <c r="B34" s="169" t="s">
        <v>51</v>
      </c>
      <c r="C34" s="14"/>
      <c r="D34" s="14" t="s">
        <v>52</v>
      </c>
      <c r="E34" s="14" t="s">
        <v>53</v>
      </c>
      <c r="F34" s="14">
        <v>94</v>
      </c>
      <c r="G34" s="14">
        <f>'[2]Лист3'!$G$9</f>
        <v>47858</v>
      </c>
      <c r="H34" s="14" t="s">
        <v>23</v>
      </c>
      <c r="I34" s="14" t="s">
        <v>25</v>
      </c>
      <c r="J34" s="14" t="s">
        <v>25</v>
      </c>
      <c r="K34" s="16" t="s">
        <v>26</v>
      </c>
    </row>
    <row r="35" spans="1:11" ht="45.75" customHeight="1">
      <c r="A35" s="167"/>
      <c r="B35" s="170"/>
      <c r="C35" s="18"/>
      <c r="D35" s="18" t="s">
        <v>54</v>
      </c>
      <c r="E35" s="18" t="s">
        <v>53</v>
      </c>
      <c r="F35" s="18">
        <v>16</v>
      </c>
      <c r="G35" s="18">
        <f>'[2]Лист3'!$G$71</f>
        <v>9730</v>
      </c>
      <c r="H35" s="18" t="s">
        <v>23</v>
      </c>
      <c r="I35" s="18" t="s">
        <v>25</v>
      </c>
      <c r="J35" s="18" t="s">
        <v>25</v>
      </c>
      <c r="K35" s="20" t="s">
        <v>26</v>
      </c>
    </row>
    <row r="36" spans="1:11" ht="45.75" customHeight="1" thickBot="1">
      <c r="A36" s="168"/>
      <c r="B36" s="171"/>
      <c r="C36" s="21"/>
      <c r="D36" s="21" t="s">
        <v>55</v>
      </c>
      <c r="E36" s="21" t="s">
        <v>53</v>
      </c>
      <c r="F36" s="21">
        <v>8</v>
      </c>
      <c r="G36" s="21">
        <f>'[2]Лист3'!$G$81</f>
        <v>4000</v>
      </c>
      <c r="H36" s="21" t="s">
        <v>23</v>
      </c>
      <c r="I36" s="21" t="s">
        <v>25</v>
      </c>
      <c r="J36" s="21" t="s">
        <v>25</v>
      </c>
      <c r="K36" s="23" t="s">
        <v>26</v>
      </c>
    </row>
    <row r="37" spans="1:11" ht="72.75" customHeight="1">
      <c r="A37" s="165">
        <v>5</v>
      </c>
      <c r="B37" s="169" t="s">
        <v>56</v>
      </c>
      <c r="C37" s="14"/>
      <c r="D37" s="14" t="s">
        <v>57</v>
      </c>
      <c r="E37" s="14"/>
      <c r="F37" s="14"/>
      <c r="G37" s="14">
        <f>'[2]Лист3'!$G$10</f>
        <v>22004</v>
      </c>
      <c r="H37" s="14" t="s">
        <v>23</v>
      </c>
      <c r="I37" s="14" t="s">
        <v>25</v>
      </c>
      <c r="J37" s="14" t="s">
        <v>25</v>
      </c>
      <c r="K37" s="16" t="s">
        <v>26</v>
      </c>
    </row>
    <row r="38" spans="1:11" ht="72.75" customHeight="1">
      <c r="A38" s="167"/>
      <c r="B38" s="170"/>
      <c r="C38" s="18"/>
      <c r="D38" s="18" t="s">
        <v>58</v>
      </c>
      <c r="E38" s="18"/>
      <c r="F38" s="18"/>
      <c r="G38" s="18">
        <f>'[2]Лист3'!$G$20</f>
        <v>24393</v>
      </c>
      <c r="H38" s="18" t="s">
        <v>23</v>
      </c>
      <c r="I38" s="18" t="s">
        <v>25</v>
      </c>
      <c r="J38" s="18" t="s">
        <v>25</v>
      </c>
      <c r="K38" s="20" t="s">
        <v>26</v>
      </c>
    </row>
    <row r="39" spans="1:11" ht="72.75" customHeight="1">
      <c r="A39" s="167"/>
      <c r="B39" s="170"/>
      <c r="C39" s="18"/>
      <c r="D39" s="18" t="s">
        <v>59</v>
      </c>
      <c r="E39" s="18"/>
      <c r="F39" s="18"/>
      <c r="G39" s="18">
        <f>'[2]Лист3'!$G$65</f>
        <v>7592</v>
      </c>
      <c r="H39" s="18" t="s">
        <v>23</v>
      </c>
      <c r="I39" s="18" t="s">
        <v>25</v>
      </c>
      <c r="J39" s="18" t="s">
        <v>25</v>
      </c>
      <c r="K39" s="20" t="s">
        <v>26</v>
      </c>
    </row>
    <row r="40" spans="1:11" ht="72.75" customHeight="1">
      <c r="A40" s="167"/>
      <c r="B40" s="170"/>
      <c r="C40" s="18"/>
      <c r="D40" s="18" t="s">
        <v>60</v>
      </c>
      <c r="E40" s="18"/>
      <c r="F40" s="18"/>
      <c r="G40" s="18">
        <f>'[2]Лист3'!$G$69</f>
        <v>5500</v>
      </c>
      <c r="H40" s="18" t="s">
        <v>23</v>
      </c>
      <c r="I40" s="18" t="s">
        <v>25</v>
      </c>
      <c r="J40" s="18" t="s">
        <v>25</v>
      </c>
      <c r="K40" s="20" t="s">
        <v>26</v>
      </c>
    </row>
    <row r="41" spans="1:11" ht="72.75" customHeight="1">
      <c r="A41" s="167"/>
      <c r="B41" s="170"/>
      <c r="C41" s="18"/>
      <c r="D41" s="18" t="s">
        <v>61</v>
      </c>
      <c r="E41" s="18"/>
      <c r="F41" s="18"/>
      <c r="G41" s="18">
        <f>'[2]Лист3'!$G$80</f>
        <v>6108</v>
      </c>
      <c r="H41" s="18" t="s">
        <v>23</v>
      </c>
      <c r="I41" s="18" t="s">
        <v>25</v>
      </c>
      <c r="J41" s="18" t="s">
        <v>25</v>
      </c>
      <c r="K41" s="20" t="s">
        <v>26</v>
      </c>
    </row>
    <row r="42" spans="1:11" ht="72.75" customHeight="1">
      <c r="A42" s="167"/>
      <c r="B42" s="170"/>
      <c r="C42" s="18"/>
      <c r="D42" s="18" t="s">
        <v>62</v>
      </c>
      <c r="E42" s="18"/>
      <c r="F42" s="18"/>
      <c r="G42" s="18">
        <f>'[2]Лист3'!$G$86</f>
        <v>18289</v>
      </c>
      <c r="H42" s="18" t="s">
        <v>23</v>
      </c>
      <c r="I42" s="18" t="s">
        <v>25</v>
      </c>
      <c r="J42" s="18" t="s">
        <v>25</v>
      </c>
      <c r="K42" s="20" t="s">
        <v>26</v>
      </c>
    </row>
    <row r="43" spans="1:11" ht="72.75" customHeight="1">
      <c r="A43" s="167"/>
      <c r="B43" s="170"/>
      <c r="C43" s="18"/>
      <c r="D43" s="18" t="s">
        <v>63</v>
      </c>
      <c r="E43" s="18"/>
      <c r="F43" s="18"/>
      <c r="G43" s="18">
        <f>'[2]Лист3'!$G$90</f>
        <v>11318</v>
      </c>
      <c r="H43" s="18" t="s">
        <v>23</v>
      </c>
      <c r="I43" s="18" t="s">
        <v>25</v>
      </c>
      <c r="J43" s="18" t="s">
        <v>25</v>
      </c>
      <c r="K43" s="20" t="s">
        <v>26</v>
      </c>
    </row>
    <row r="44" spans="1:11" ht="72.75" customHeight="1" thickBot="1">
      <c r="A44" s="168"/>
      <c r="B44" s="171"/>
      <c r="C44" s="21"/>
      <c r="D44" s="21" t="s">
        <v>64</v>
      </c>
      <c r="E44" s="21"/>
      <c r="F44" s="21"/>
      <c r="G44" s="21">
        <f>'[2]Лист3'!$G$102</f>
        <v>23062</v>
      </c>
      <c r="H44" s="21" t="s">
        <v>23</v>
      </c>
      <c r="I44" s="21" t="s">
        <v>25</v>
      </c>
      <c r="J44" s="21" t="s">
        <v>25</v>
      </c>
      <c r="K44" s="23" t="s">
        <v>26</v>
      </c>
    </row>
    <row r="45" spans="1:11" ht="30.75" customHeight="1">
      <c r="A45" s="146">
        <v>6</v>
      </c>
      <c r="B45" s="149" t="s">
        <v>65</v>
      </c>
      <c r="C45" s="14"/>
      <c r="D45" s="14" t="s">
        <v>66</v>
      </c>
      <c r="E45" s="14"/>
      <c r="F45" s="14"/>
      <c r="G45" s="14">
        <f>'[2]Лист3'!$G$15</f>
        <v>4000</v>
      </c>
      <c r="H45" s="14" t="s">
        <v>23</v>
      </c>
      <c r="I45" s="14" t="s">
        <v>25</v>
      </c>
      <c r="J45" s="14" t="s">
        <v>25</v>
      </c>
      <c r="K45" s="16" t="s">
        <v>26</v>
      </c>
    </row>
    <row r="46" spans="1:11" ht="30.75" customHeight="1">
      <c r="A46" s="147"/>
      <c r="B46" s="150"/>
      <c r="C46" s="18"/>
      <c r="D46" s="18" t="s">
        <v>67</v>
      </c>
      <c r="E46" s="18"/>
      <c r="F46" s="18"/>
      <c r="G46" s="18">
        <f>'[2]Лист3'!$G$38</f>
        <v>7000</v>
      </c>
      <c r="H46" s="18" t="s">
        <v>23</v>
      </c>
      <c r="I46" s="18" t="s">
        <v>25</v>
      </c>
      <c r="J46" s="18" t="s">
        <v>25</v>
      </c>
      <c r="K46" s="20" t="s">
        <v>26</v>
      </c>
    </row>
    <row r="47" spans="1:11" ht="56.25" customHeight="1">
      <c r="A47" s="147"/>
      <c r="B47" s="150"/>
      <c r="C47" s="18"/>
      <c r="D47" s="18" t="s">
        <v>68</v>
      </c>
      <c r="E47" s="18"/>
      <c r="F47" s="18"/>
      <c r="G47" s="18">
        <f>'[2]Лист3'!$G$39</f>
        <v>1800</v>
      </c>
      <c r="H47" s="18" t="s">
        <v>23</v>
      </c>
      <c r="I47" s="18" t="s">
        <v>25</v>
      </c>
      <c r="J47" s="18" t="s">
        <v>25</v>
      </c>
      <c r="K47" s="20" t="s">
        <v>26</v>
      </c>
    </row>
    <row r="48" spans="1:11" ht="44.25" customHeight="1">
      <c r="A48" s="147"/>
      <c r="B48" s="150"/>
      <c r="C48" s="18"/>
      <c r="D48" s="18" t="s">
        <v>69</v>
      </c>
      <c r="E48" s="18"/>
      <c r="F48" s="18"/>
      <c r="G48" s="18">
        <f>'[2]Лист3'!$G$50</f>
        <v>4000</v>
      </c>
      <c r="H48" s="18" t="s">
        <v>23</v>
      </c>
      <c r="I48" s="18" t="s">
        <v>25</v>
      </c>
      <c r="J48" s="18" t="s">
        <v>25</v>
      </c>
      <c r="K48" s="20" t="s">
        <v>26</v>
      </c>
    </row>
    <row r="49" spans="1:11" ht="30.75" customHeight="1">
      <c r="A49" s="147"/>
      <c r="B49" s="150"/>
      <c r="C49" s="18"/>
      <c r="D49" s="18" t="s">
        <v>70</v>
      </c>
      <c r="E49" s="18"/>
      <c r="F49" s="18"/>
      <c r="G49" s="18">
        <f>'[2]Лист3'!$G$70</f>
        <v>2000</v>
      </c>
      <c r="H49" s="18" t="s">
        <v>23</v>
      </c>
      <c r="I49" s="18" t="s">
        <v>25</v>
      </c>
      <c r="J49" s="18" t="s">
        <v>25</v>
      </c>
      <c r="K49" s="20" t="s">
        <v>26</v>
      </c>
    </row>
    <row r="50" spans="1:11" ht="30.75" customHeight="1">
      <c r="A50" s="147"/>
      <c r="B50" s="150"/>
      <c r="C50" s="18"/>
      <c r="D50" s="18" t="s">
        <v>71</v>
      </c>
      <c r="E50" s="18"/>
      <c r="F50" s="18"/>
      <c r="G50" s="18">
        <f>'[2]Лист3'!$G$68</f>
        <v>1500</v>
      </c>
      <c r="H50" s="18" t="s">
        <v>23</v>
      </c>
      <c r="I50" s="18" t="s">
        <v>25</v>
      </c>
      <c r="J50" s="18" t="s">
        <v>25</v>
      </c>
      <c r="K50" s="20" t="s">
        <v>26</v>
      </c>
    </row>
    <row r="51" spans="1:11" ht="30.75" customHeight="1">
      <c r="A51" s="147"/>
      <c r="B51" s="150"/>
      <c r="C51" s="18"/>
      <c r="D51" s="18" t="s">
        <v>72</v>
      </c>
      <c r="E51" s="18"/>
      <c r="F51" s="18"/>
      <c r="G51" s="18">
        <f>'[2]Лист3'!$G$72</f>
        <v>4000</v>
      </c>
      <c r="H51" s="18" t="s">
        <v>23</v>
      </c>
      <c r="I51" s="18" t="s">
        <v>25</v>
      </c>
      <c r="J51" s="18" t="s">
        <v>25</v>
      </c>
      <c r="K51" s="20" t="s">
        <v>26</v>
      </c>
    </row>
    <row r="52" spans="1:11" ht="42" customHeight="1">
      <c r="A52" s="147"/>
      <c r="B52" s="150"/>
      <c r="C52" s="18"/>
      <c r="D52" s="18" t="s">
        <v>73</v>
      </c>
      <c r="E52" s="18"/>
      <c r="F52" s="18"/>
      <c r="G52" s="18">
        <f>'[2]Лист3'!$G$83</f>
        <v>4000</v>
      </c>
      <c r="H52" s="18" t="s">
        <v>23</v>
      </c>
      <c r="I52" s="18" t="s">
        <v>25</v>
      </c>
      <c r="J52" s="18" t="s">
        <v>25</v>
      </c>
      <c r="K52" s="20" t="s">
        <v>26</v>
      </c>
    </row>
    <row r="53" spans="1:11" ht="41.25" customHeight="1">
      <c r="A53" s="147"/>
      <c r="B53" s="150"/>
      <c r="C53" s="18"/>
      <c r="D53" s="18" t="s">
        <v>74</v>
      </c>
      <c r="E53" s="18"/>
      <c r="F53" s="18"/>
      <c r="G53" s="18">
        <f>'[2]Лист3'!$G$85</f>
        <v>1500</v>
      </c>
      <c r="H53" s="18" t="s">
        <v>23</v>
      </c>
      <c r="I53" s="18" t="s">
        <v>25</v>
      </c>
      <c r="J53" s="18" t="s">
        <v>25</v>
      </c>
      <c r="K53" s="20" t="s">
        <v>26</v>
      </c>
    </row>
    <row r="54" spans="1:11" ht="86.25" customHeight="1">
      <c r="A54" s="147"/>
      <c r="B54" s="150"/>
      <c r="C54" s="18"/>
      <c r="D54" s="18" t="s">
        <v>75</v>
      </c>
      <c r="E54" s="18"/>
      <c r="F54" s="18"/>
      <c r="G54" s="18">
        <f>'[2]Лист3'!$G$87</f>
        <v>12000</v>
      </c>
      <c r="H54" s="18" t="s">
        <v>23</v>
      </c>
      <c r="I54" s="18" t="s">
        <v>25</v>
      </c>
      <c r="J54" s="18" t="s">
        <v>25</v>
      </c>
      <c r="K54" s="20" t="s">
        <v>26</v>
      </c>
    </row>
    <row r="55" spans="1:11" ht="27.75" customHeight="1">
      <c r="A55" s="147"/>
      <c r="B55" s="150"/>
      <c r="C55" s="18"/>
      <c r="D55" s="18" t="s">
        <v>76</v>
      </c>
      <c r="E55" s="18"/>
      <c r="F55" s="18"/>
      <c r="G55" s="18">
        <f>'[2]Лист3'!$G$94</f>
        <v>1134</v>
      </c>
      <c r="H55" s="18" t="s">
        <v>23</v>
      </c>
      <c r="I55" s="18" t="s">
        <v>25</v>
      </c>
      <c r="J55" s="18" t="s">
        <v>25</v>
      </c>
      <c r="K55" s="20" t="s">
        <v>26</v>
      </c>
    </row>
    <row r="56" spans="1:11" ht="27.75" customHeight="1">
      <c r="A56" s="147"/>
      <c r="B56" s="150"/>
      <c r="C56" s="18"/>
      <c r="D56" s="18" t="s">
        <v>77</v>
      </c>
      <c r="E56" s="18"/>
      <c r="F56" s="18"/>
      <c r="G56" s="18">
        <f>'[2]Лист3'!$G$96</f>
        <v>4616</v>
      </c>
      <c r="H56" s="18" t="s">
        <v>23</v>
      </c>
      <c r="I56" s="18" t="s">
        <v>25</v>
      </c>
      <c r="J56" s="18" t="s">
        <v>25</v>
      </c>
      <c r="K56" s="20" t="s">
        <v>26</v>
      </c>
    </row>
    <row r="57" spans="1:11" ht="33" customHeight="1">
      <c r="A57" s="147"/>
      <c r="B57" s="150"/>
      <c r="C57" s="18"/>
      <c r="D57" s="18" t="s">
        <v>78</v>
      </c>
      <c r="E57" s="18"/>
      <c r="F57" s="18"/>
      <c r="G57" s="18">
        <f>'[2]Лист3'!$G$98</f>
        <v>2211</v>
      </c>
      <c r="H57" s="18" t="s">
        <v>23</v>
      </c>
      <c r="I57" s="18" t="s">
        <v>25</v>
      </c>
      <c r="J57" s="18" t="s">
        <v>25</v>
      </c>
      <c r="K57" s="20" t="s">
        <v>26</v>
      </c>
    </row>
    <row r="58" spans="1:11" ht="33" customHeight="1">
      <c r="A58" s="147"/>
      <c r="B58" s="150"/>
      <c r="C58" s="18"/>
      <c r="D58" s="18" t="s">
        <v>79</v>
      </c>
      <c r="E58" s="18"/>
      <c r="F58" s="18"/>
      <c r="G58" s="18">
        <f>'[2]Лист3'!$G$99</f>
        <v>2097</v>
      </c>
      <c r="H58" s="18" t="s">
        <v>23</v>
      </c>
      <c r="I58" s="18" t="s">
        <v>25</v>
      </c>
      <c r="J58" s="18" t="s">
        <v>25</v>
      </c>
      <c r="K58" s="20" t="s">
        <v>26</v>
      </c>
    </row>
    <row r="59" spans="1:11" ht="33" customHeight="1">
      <c r="A59" s="147"/>
      <c r="B59" s="150"/>
      <c r="C59" s="18"/>
      <c r="D59" s="18" t="s">
        <v>80</v>
      </c>
      <c r="E59" s="18"/>
      <c r="F59" s="18"/>
      <c r="G59" s="18">
        <f>'[2]Лист3'!$G$104</f>
        <v>4599</v>
      </c>
      <c r="H59" s="18" t="s">
        <v>23</v>
      </c>
      <c r="I59" s="18" t="s">
        <v>25</v>
      </c>
      <c r="J59" s="18" t="s">
        <v>25</v>
      </c>
      <c r="K59" s="20" t="s">
        <v>26</v>
      </c>
    </row>
    <row r="60" spans="1:11" ht="39" customHeight="1" thickBot="1">
      <c r="A60" s="148"/>
      <c r="B60" s="151"/>
      <c r="C60" s="21"/>
      <c r="D60" s="21" t="s">
        <v>81</v>
      </c>
      <c r="E60" s="21"/>
      <c r="F60" s="21"/>
      <c r="G60" s="21">
        <f>'[2]Лист3'!$G$107</f>
        <v>6000</v>
      </c>
      <c r="H60" s="21" t="s">
        <v>23</v>
      </c>
      <c r="I60" s="21" t="s">
        <v>25</v>
      </c>
      <c r="J60" s="21" t="s">
        <v>25</v>
      </c>
      <c r="K60" s="23" t="s">
        <v>26</v>
      </c>
    </row>
    <row r="61" spans="1:11" ht="47.25" customHeight="1">
      <c r="A61" s="146">
        <v>7</v>
      </c>
      <c r="B61" s="149" t="s">
        <v>82</v>
      </c>
      <c r="C61" s="14"/>
      <c r="D61" s="14" t="s">
        <v>83</v>
      </c>
      <c r="E61" s="14"/>
      <c r="F61" s="14"/>
      <c r="G61" s="14">
        <f>'[2]Лист3'!$G$30</f>
        <v>6660</v>
      </c>
      <c r="H61" s="14" t="s">
        <v>23</v>
      </c>
      <c r="I61" s="14" t="s">
        <v>25</v>
      </c>
      <c r="J61" s="14" t="s">
        <v>25</v>
      </c>
      <c r="K61" s="16" t="s">
        <v>26</v>
      </c>
    </row>
    <row r="62" spans="1:11" ht="90" customHeight="1">
      <c r="A62" s="147"/>
      <c r="B62" s="152"/>
      <c r="C62" s="18"/>
      <c r="D62" s="18" t="s">
        <v>84</v>
      </c>
      <c r="E62" s="18"/>
      <c r="F62" s="18"/>
      <c r="G62" s="18">
        <f>'[2]Лист3'!$G$31</f>
        <v>10440</v>
      </c>
      <c r="H62" s="18" t="s">
        <v>23</v>
      </c>
      <c r="I62" s="18" t="s">
        <v>25</v>
      </c>
      <c r="J62" s="18" t="s">
        <v>25</v>
      </c>
      <c r="K62" s="20" t="s">
        <v>26</v>
      </c>
    </row>
    <row r="63" spans="1:11" ht="75.75" customHeight="1">
      <c r="A63" s="147"/>
      <c r="B63" s="152"/>
      <c r="C63" s="18"/>
      <c r="D63" s="18" t="s">
        <v>85</v>
      </c>
      <c r="E63" s="18"/>
      <c r="F63" s="18"/>
      <c r="G63" s="18">
        <f>'[2]Лист3'!$G$40</f>
        <v>7105</v>
      </c>
      <c r="H63" s="18" t="s">
        <v>23</v>
      </c>
      <c r="I63" s="18" t="s">
        <v>25</v>
      </c>
      <c r="J63" s="18" t="s">
        <v>25</v>
      </c>
      <c r="K63" s="20" t="s">
        <v>26</v>
      </c>
    </row>
    <row r="64" spans="1:11" ht="81.75" customHeight="1">
      <c r="A64" s="147"/>
      <c r="B64" s="152"/>
      <c r="C64" s="18"/>
      <c r="D64" s="18" t="s">
        <v>86</v>
      </c>
      <c r="E64" s="18"/>
      <c r="F64" s="18"/>
      <c r="G64" s="18">
        <f>'[2]Лист3'!$G$43</f>
        <v>6200</v>
      </c>
      <c r="H64" s="18" t="s">
        <v>23</v>
      </c>
      <c r="I64" s="18" t="s">
        <v>25</v>
      </c>
      <c r="J64" s="18" t="s">
        <v>25</v>
      </c>
      <c r="K64" s="20" t="s">
        <v>26</v>
      </c>
    </row>
    <row r="65" spans="1:11" ht="76.5" customHeight="1">
      <c r="A65" s="147"/>
      <c r="B65" s="152"/>
      <c r="C65" s="18"/>
      <c r="D65" s="18" t="s">
        <v>87</v>
      </c>
      <c r="E65" s="18"/>
      <c r="F65" s="18"/>
      <c r="G65" s="18">
        <f>'[2]Лист3'!$G$45</f>
        <v>3000</v>
      </c>
      <c r="H65" s="18" t="s">
        <v>23</v>
      </c>
      <c r="I65" s="18" t="s">
        <v>25</v>
      </c>
      <c r="J65" s="18" t="s">
        <v>25</v>
      </c>
      <c r="K65" s="20" t="s">
        <v>26</v>
      </c>
    </row>
    <row r="66" spans="1:11" ht="37.5" customHeight="1">
      <c r="A66" s="147"/>
      <c r="B66" s="152"/>
      <c r="C66" s="18"/>
      <c r="D66" s="18" t="s">
        <v>88</v>
      </c>
      <c r="E66" s="18"/>
      <c r="F66" s="18"/>
      <c r="G66" s="18">
        <f>'[2]Лист3'!$G$52</f>
        <v>8596</v>
      </c>
      <c r="H66" s="18" t="s">
        <v>23</v>
      </c>
      <c r="I66" s="18" t="s">
        <v>25</v>
      </c>
      <c r="J66" s="18" t="s">
        <v>25</v>
      </c>
      <c r="K66" s="20" t="s">
        <v>26</v>
      </c>
    </row>
    <row r="67" spans="1:11" ht="47.25" customHeight="1">
      <c r="A67" s="147"/>
      <c r="B67" s="152"/>
      <c r="C67" s="18"/>
      <c r="D67" s="18" t="s">
        <v>89</v>
      </c>
      <c r="E67" s="18"/>
      <c r="F67" s="18"/>
      <c r="G67" s="18">
        <f>'[2]Лист3'!$G$57</f>
        <v>12550</v>
      </c>
      <c r="H67" s="18" t="s">
        <v>23</v>
      </c>
      <c r="I67" s="18" t="s">
        <v>25</v>
      </c>
      <c r="J67" s="18" t="s">
        <v>25</v>
      </c>
      <c r="K67" s="20" t="s">
        <v>26</v>
      </c>
    </row>
    <row r="68" spans="1:11" ht="48.75" customHeight="1">
      <c r="A68" s="147"/>
      <c r="B68" s="152"/>
      <c r="C68" s="18"/>
      <c r="D68" s="18" t="s">
        <v>90</v>
      </c>
      <c r="E68" s="18"/>
      <c r="F68" s="18"/>
      <c r="G68" s="18">
        <f>'[2]Лист3'!$G$58</f>
        <v>6500</v>
      </c>
      <c r="H68" s="18" t="s">
        <v>23</v>
      </c>
      <c r="I68" s="18" t="s">
        <v>25</v>
      </c>
      <c r="J68" s="18" t="s">
        <v>25</v>
      </c>
      <c r="K68" s="20" t="s">
        <v>26</v>
      </c>
    </row>
    <row r="69" spans="1:11" ht="48" customHeight="1">
      <c r="A69" s="147"/>
      <c r="B69" s="152"/>
      <c r="C69" s="18"/>
      <c r="D69" s="18" t="s">
        <v>91</v>
      </c>
      <c r="E69" s="18"/>
      <c r="F69" s="18"/>
      <c r="G69" s="18">
        <f>'[2]Лист3'!$G$59</f>
        <v>1500</v>
      </c>
      <c r="H69" s="18" t="s">
        <v>23</v>
      </c>
      <c r="I69" s="18" t="s">
        <v>25</v>
      </c>
      <c r="J69" s="18" t="s">
        <v>25</v>
      </c>
      <c r="K69" s="20" t="s">
        <v>26</v>
      </c>
    </row>
    <row r="70" spans="1:11" ht="69" customHeight="1" thickBot="1">
      <c r="A70" s="148"/>
      <c r="B70" s="153"/>
      <c r="C70" s="21"/>
      <c r="D70" s="21" t="s">
        <v>92</v>
      </c>
      <c r="E70" s="21"/>
      <c r="F70" s="21"/>
      <c r="G70" s="21">
        <f>'[2]Лист3'!$G$75</f>
        <v>12000</v>
      </c>
      <c r="H70" s="21" t="s">
        <v>23</v>
      </c>
      <c r="I70" s="21" t="s">
        <v>25</v>
      </c>
      <c r="J70" s="21" t="s">
        <v>25</v>
      </c>
      <c r="K70" s="23" t="s">
        <v>26</v>
      </c>
    </row>
    <row r="71" spans="1:11" ht="36.75" customHeight="1" thickBot="1">
      <c r="A71" s="10">
        <v>8</v>
      </c>
      <c r="B71" s="11" t="s">
        <v>93</v>
      </c>
      <c r="C71" s="11"/>
      <c r="D71" s="11" t="s">
        <v>94</v>
      </c>
      <c r="E71" s="11"/>
      <c r="F71" s="11"/>
      <c r="G71" s="11">
        <f>'[2]Лист3'!$G$111</f>
        <v>14642</v>
      </c>
      <c r="H71" s="11" t="s">
        <v>23</v>
      </c>
      <c r="I71" s="11" t="s">
        <v>25</v>
      </c>
      <c r="J71" s="11" t="s">
        <v>25</v>
      </c>
      <c r="K71" s="13" t="s">
        <v>26</v>
      </c>
    </row>
    <row r="72" spans="1:11" ht="84.75" customHeight="1">
      <c r="A72" s="165">
        <v>9</v>
      </c>
      <c r="B72" s="169" t="s">
        <v>95</v>
      </c>
      <c r="C72" s="14"/>
      <c r="D72" s="14" t="s">
        <v>96</v>
      </c>
      <c r="E72" s="14"/>
      <c r="F72" s="14"/>
      <c r="G72" s="14">
        <f>'[2]Лист3'!$G$103</f>
        <v>10000</v>
      </c>
      <c r="H72" s="14" t="s">
        <v>23</v>
      </c>
      <c r="I72" s="14" t="s">
        <v>25</v>
      </c>
      <c r="J72" s="14" t="s">
        <v>25</v>
      </c>
      <c r="K72" s="16" t="s">
        <v>26</v>
      </c>
    </row>
    <row r="73" spans="1:11" ht="42.75" customHeight="1" thickBot="1">
      <c r="A73" s="168"/>
      <c r="B73" s="171"/>
      <c r="C73" s="21"/>
      <c r="D73" s="21" t="s">
        <v>97</v>
      </c>
      <c r="E73" s="21"/>
      <c r="F73" s="21"/>
      <c r="G73" s="21">
        <f>'[2]Лист3'!$G$100</f>
        <v>5118</v>
      </c>
      <c r="H73" s="21" t="s">
        <v>23</v>
      </c>
      <c r="I73" s="21" t="s">
        <v>25</v>
      </c>
      <c r="J73" s="21" t="s">
        <v>25</v>
      </c>
      <c r="K73" s="23" t="s">
        <v>26</v>
      </c>
    </row>
    <row r="74" spans="1:11" ht="46.5" customHeight="1" thickBot="1">
      <c r="A74" s="10">
        <v>10</v>
      </c>
      <c r="B74" s="11" t="s">
        <v>98</v>
      </c>
      <c r="C74" s="11"/>
      <c r="D74" s="11" t="s">
        <v>99</v>
      </c>
      <c r="E74" s="11"/>
      <c r="F74" s="11"/>
      <c r="G74" s="11">
        <f>'[2]Лист3'!$G$79</f>
        <v>31960</v>
      </c>
      <c r="H74" s="11" t="s">
        <v>23</v>
      </c>
      <c r="I74" s="11" t="s">
        <v>25</v>
      </c>
      <c r="J74" s="11" t="s">
        <v>25</v>
      </c>
      <c r="K74" s="13" t="s">
        <v>26</v>
      </c>
    </row>
    <row r="75" spans="1:11" ht="46.5" customHeight="1" thickBot="1">
      <c r="A75" s="10">
        <v>11</v>
      </c>
      <c r="B75" s="11" t="s">
        <v>100</v>
      </c>
      <c r="C75" s="11"/>
      <c r="D75" s="11" t="s">
        <v>101</v>
      </c>
      <c r="E75" s="11"/>
      <c r="F75" s="11"/>
      <c r="G75" s="11">
        <f>'[2]Лист3'!$G$53</f>
        <v>3000</v>
      </c>
      <c r="H75" s="11" t="s">
        <v>23</v>
      </c>
      <c r="I75" s="11" t="s">
        <v>25</v>
      </c>
      <c r="J75" s="11" t="s">
        <v>25</v>
      </c>
      <c r="K75" s="13" t="s">
        <v>26</v>
      </c>
    </row>
    <row r="76" ht="13.5">
      <c r="G76" s="28"/>
    </row>
    <row r="78" ht="13.5">
      <c r="G78" s="28"/>
    </row>
  </sheetData>
  <mergeCells count="28">
    <mergeCell ref="A61:A70"/>
    <mergeCell ref="B61:B70"/>
    <mergeCell ref="A72:A73"/>
    <mergeCell ref="B72:B73"/>
    <mergeCell ref="A37:A44"/>
    <mergeCell ref="B37:B44"/>
    <mergeCell ref="A45:A60"/>
    <mergeCell ref="B45:B60"/>
    <mergeCell ref="A27:A33"/>
    <mergeCell ref="B27:B33"/>
    <mergeCell ref="A34:A36"/>
    <mergeCell ref="B34:B36"/>
    <mergeCell ref="A13:A22"/>
    <mergeCell ref="B13:B22"/>
    <mergeCell ref="A23:A26"/>
    <mergeCell ref="B23:B26"/>
    <mergeCell ref="A9:D9"/>
    <mergeCell ref="E9:F9"/>
    <mergeCell ref="A10:B10"/>
    <mergeCell ref="A11:A12"/>
    <mergeCell ref="A5:M5"/>
    <mergeCell ref="A6:E6"/>
    <mergeCell ref="A7:F7"/>
    <mergeCell ref="A8:C8"/>
    <mergeCell ref="A1:M1"/>
    <mergeCell ref="A3:M3"/>
    <mergeCell ref="A2:F2"/>
    <mergeCell ref="A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4" manualBreakCount="4">
    <brk id="22" max="10" man="1"/>
    <brk id="36" max="10" man="1"/>
    <brk id="44" max="10" man="1"/>
    <brk id="6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view="pageBreakPreview" zoomScale="75" zoomScaleSheetLayoutView="75" workbookViewId="0" topLeftCell="A97">
      <selection activeCell="H99" sqref="H99"/>
    </sheetView>
  </sheetViews>
  <sheetFormatPr defaultColWidth="9.140625" defaultRowHeight="12.75"/>
  <cols>
    <col min="1" max="1" width="3.8515625" style="29" customWidth="1"/>
    <col min="2" max="2" width="21.7109375" style="30" customWidth="1"/>
    <col min="3" max="3" width="10.57421875" style="30" customWidth="1"/>
    <col min="4" max="4" width="57.57421875" style="30" customWidth="1"/>
    <col min="5" max="5" width="11.8515625" style="30" customWidth="1"/>
    <col min="6" max="6" width="6.00390625" style="31" bestFit="1" customWidth="1"/>
    <col min="7" max="7" width="0.13671875" style="31" customWidth="1"/>
    <col min="8" max="8" width="11.8515625" style="30" customWidth="1"/>
    <col min="9" max="9" width="16.421875" style="30" customWidth="1"/>
    <col min="10" max="10" width="16.00390625" style="30" customWidth="1"/>
    <col min="11" max="11" width="12.57421875" style="29" customWidth="1"/>
    <col min="12" max="12" width="15.00390625" style="30" customWidth="1"/>
    <col min="13" max="16384" width="9.140625" style="30" customWidth="1"/>
  </cols>
  <sheetData>
    <row r="1" spans="1:13" s="2" customFormat="1" ht="24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24" customHeight="1">
      <c r="A2" s="157" t="s">
        <v>515</v>
      </c>
      <c r="B2" s="157"/>
      <c r="C2" s="157"/>
      <c r="D2" s="157"/>
      <c r="E2" s="157"/>
      <c r="F2" s="157"/>
      <c r="G2" s="1"/>
      <c r="H2" s="1"/>
      <c r="I2" s="1"/>
      <c r="M2" s="1"/>
    </row>
    <row r="3" spans="1:13" s="2" customFormat="1" ht="24" customHeigh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2" customFormat="1" ht="24" customHeight="1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" customFormat="1" ht="24" customHeight="1">
      <c r="A5" s="158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s="2" customFormat="1" ht="24" customHeight="1">
      <c r="A6" s="158" t="s">
        <v>4</v>
      </c>
      <c r="B6" s="158"/>
      <c r="C6" s="158"/>
      <c r="D6" s="158"/>
      <c r="E6" s="158"/>
      <c r="F6" s="3"/>
      <c r="G6" s="4"/>
      <c r="H6" s="4"/>
      <c r="I6" s="4"/>
      <c r="J6" s="4"/>
      <c r="K6" s="4"/>
      <c r="L6" s="4"/>
      <c r="M6" s="4"/>
    </row>
    <row r="7" spans="1:13" s="2" customFormat="1" ht="39" customHeight="1">
      <c r="A7" s="158" t="s">
        <v>102</v>
      </c>
      <c r="B7" s="158"/>
      <c r="C7" s="158"/>
      <c r="D7" s="158"/>
      <c r="E7" s="158"/>
      <c r="F7" s="158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59" t="s">
        <v>6</v>
      </c>
      <c r="B8" s="159"/>
      <c r="C8" s="159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" customFormat="1" ht="39" customHeight="1" thickBot="1">
      <c r="A9" s="160" t="s">
        <v>7</v>
      </c>
      <c r="B9" s="161"/>
      <c r="C9" s="161"/>
      <c r="D9" s="162"/>
      <c r="E9" s="163">
        <f>3111366+H100+H99+H98</f>
        <v>3201528</v>
      </c>
      <c r="F9" s="164"/>
      <c r="G9" s="1"/>
      <c r="H9" s="1"/>
      <c r="I9" s="1"/>
      <c r="J9" s="1"/>
      <c r="K9" s="1"/>
      <c r="L9" s="1"/>
      <c r="M9" s="1"/>
    </row>
    <row r="10" spans="1:13" s="2" customFormat="1" ht="24" customHeight="1" thickBot="1">
      <c r="A10" s="157" t="s">
        <v>8</v>
      </c>
      <c r="B10" s="157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2" s="2" customFormat="1" ht="111" customHeight="1" thickBot="1">
      <c r="A11" s="165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8"/>
      <c r="H11" s="7" t="s">
        <v>15</v>
      </c>
      <c r="I11" s="6" t="s">
        <v>16</v>
      </c>
      <c r="J11" s="6" t="s">
        <v>17</v>
      </c>
      <c r="K11" s="6" t="s">
        <v>18</v>
      </c>
      <c r="L11" s="9" t="s">
        <v>19</v>
      </c>
    </row>
    <row r="12" spans="1:12" s="2" customFormat="1" ht="16.5" thickBot="1">
      <c r="A12" s="166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2"/>
      <c r="H12" s="11">
        <v>6</v>
      </c>
      <c r="I12" s="11">
        <v>7</v>
      </c>
      <c r="J12" s="11">
        <v>8</v>
      </c>
      <c r="K12" s="11">
        <v>9</v>
      </c>
      <c r="L12" s="13">
        <v>10</v>
      </c>
    </row>
    <row r="13" spans="1:12" s="2" customFormat="1" ht="54.75" customHeight="1">
      <c r="A13" s="165">
        <v>1</v>
      </c>
      <c r="B13" s="169" t="s">
        <v>103</v>
      </c>
      <c r="C13" s="149" t="s">
        <v>104</v>
      </c>
      <c r="D13" s="14" t="s">
        <v>105</v>
      </c>
      <c r="E13" s="14" t="s">
        <v>106</v>
      </c>
      <c r="F13" s="14">
        <v>1</v>
      </c>
      <c r="G13" s="14">
        <v>29580</v>
      </c>
      <c r="H13" s="140">
        <f>'[3]cxrili #3'!$G$89</f>
        <v>135300</v>
      </c>
      <c r="I13" s="169" t="s">
        <v>107</v>
      </c>
      <c r="J13" s="154" t="s">
        <v>108</v>
      </c>
      <c r="K13" s="154" t="s">
        <v>109</v>
      </c>
      <c r="L13" s="134" t="s">
        <v>110</v>
      </c>
    </row>
    <row r="14" spans="1:12" s="2" customFormat="1" ht="54.75" customHeight="1">
      <c r="A14" s="167"/>
      <c r="B14" s="170"/>
      <c r="C14" s="152"/>
      <c r="D14" s="18" t="s">
        <v>111</v>
      </c>
      <c r="E14" s="18" t="s">
        <v>106</v>
      </c>
      <c r="F14" s="18">
        <v>1</v>
      </c>
      <c r="G14" s="32">
        <v>19240</v>
      </c>
      <c r="H14" s="138"/>
      <c r="I14" s="170"/>
      <c r="J14" s="155"/>
      <c r="K14" s="155"/>
      <c r="L14" s="135"/>
    </row>
    <row r="15" spans="1:12" s="2" customFormat="1" ht="54.75" customHeight="1">
      <c r="A15" s="167"/>
      <c r="B15" s="170"/>
      <c r="C15" s="152"/>
      <c r="D15" s="18" t="s">
        <v>112</v>
      </c>
      <c r="E15" s="18" t="s">
        <v>106</v>
      </c>
      <c r="F15" s="18">
        <v>1</v>
      </c>
      <c r="G15" s="32">
        <v>18740</v>
      </c>
      <c r="H15" s="138"/>
      <c r="I15" s="170"/>
      <c r="J15" s="155"/>
      <c r="K15" s="155"/>
      <c r="L15" s="135"/>
    </row>
    <row r="16" spans="1:12" s="2" customFormat="1" ht="54.75" customHeight="1">
      <c r="A16" s="167"/>
      <c r="B16" s="170"/>
      <c r="C16" s="152"/>
      <c r="D16" s="18" t="s">
        <v>113</v>
      </c>
      <c r="E16" s="18" t="s">
        <v>106</v>
      </c>
      <c r="F16" s="19">
        <v>1</v>
      </c>
      <c r="G16" s="32">
        <v>23900</v>
      </c>
      <c r="H16" s="138"/>
      <c r="I16" s="170"/>
      <c r="J16" s="155"/>
      <c r="K16" s="155"/>
      <c r="L16" s="135"/>
    </row>
    <row r="17" spans="1:12" s="2" customFormat="1" ht="54.75" customHeight="1">
      <c r="A17" s="167"/>
      <c r="B17" s="170"/>
      <c r="C17" s="152"/>
      <c r="D17" s="18" t="s">
        <v>114</v>
      </c>
      <c r="E17" s="18" t="s">
        <v>106</v>
      </c>
      <c r="F17" s="19">
        <v>1</v>
      </c>
      <c r="G17" s="18">
        <v>27240</v>
      </c>
      <c r="H17" s="138"/>
      <c r="I17" s="170"/>
      <c r="J17" s="155"/>
      <c r="K17" s="155"/>
      <c r="L17" s="135"/>
    </row>
    <row r="18" spans="1:12" s="2" customFormat="1" ht="54.75" customHeight="1">
      <c r="A18" s="167"/>
      <c r="B18" s="170"/>
      <c r="C18" s="152"/>
      <c r="D18" s="25" t="s">
        <v>115</v>
      </c>
      <c r="E18" s="25" t="s">
        <v>106</v>
      </c>
      <c r="F18" s="42">
        <v>1</v>
      </c>
      <c r="G18" s="32">
        <v>17800</v>
      </c>
      <c r="H18" s="139"/>
      <c r="I18" s="170"/>
      <c r="J18" s="155"/>
      <c r="K18" s="155"/>
      <c r="L18" s="135"/>
    </row>
    <row r="19" spans="1:12" s="2" customFormat="1" ht="48" customHeight="1">
      <c r="A19" s="167"/>
      <c r="B19" s="170"/>
      <c r="C19" s="170" t="s">
        <v>116</v>
      </c>
      <c r="D19" s="18" t="s">
        <v>117</v>
      </c>
      <c r="E19" s="18" t="s">
        <v>106</v>
      </c>
      <c r="F19" s="19">
        <v>1</v>
      </c>
      <c r="G19" s="32">
        <v>25280</v>
      </c>
      <c r="H19" s="137">
        <f>'[3]cxrili #3'!$G$90</f>
        <v>111440</v>
      </c>
      <c r="I19" s="170"/>
      <c r="J19" s="155"/>
      <c r="K19" s="155"/>
      <c r="L19" s="135"/>
    </row>
    <row r="20" spans="1:12" s="2" customFormat="1" ht="48" customHeight="1">
      <c r="A20" s="167"/>
      <c r="B20" s="170"/>
      <c r="C20" s="170"/>
      <c r="D20" s="18" t="s">
        <v>118</v>
      </c>
      <c r="E20" s="18" t="s">
        <v>106</v>
      </c>
      <c r="F20" s="19">
        <v>1</v>
      </c>
      <c r="G20" s="32">
        <v>15670</v>
      </c>
      <c r="H20" s="138"/>
      <c r="I20" s="170"/>
      <c r="J20" s="155"/>
      <c r="K20" s="155"/>
      <c r="L20" s="135"/>
    </row>
    <row r="21" spans="1:12" s="2" customFormat="1" ht="48" customHeight="1">
      <c r="A21" s="167"/>
      <c r="B21" s="170"/>
      <c r="C21" s="170"/>
      <c r="D21" s="18" t="s">
        <v>119</v>
      </c>
      <c r="E21" s="18" t="s">
        <v>106</v>
      </c>
      <c r="F21" s="19">
        <v>1</v>
      </c>
      <c r="G21" s="32">
        <v>18060</v>
      </c>
      <c r="H21" s="138"/>
      <c r="I21" s="170"/>
      <c r="J21" s="155"/>
      <c r="K21" s="155"/>
      <c r="L21" s="135"/>
    </row>
    <row r="22" spans="1:12" s="2" customFormat="1" ht="48" customHeight="1">
      <c r="A22" s="167"/>
      <c r="B22" s="170"/>
      <c r="C22" s="170"/>
      <c r="D22" s="18" t="s">
        <v>120</v>
      </c>
      <c r="E22" s="18" t="s">
        <v>106</v>
      </c>
      <c r="F22" s="19">
        <v>1</v>
      </c>
      <c r="G22" s="32">
        <v>17610</v>
      </c>
      <c r="H22" s="138"/>
      <c r="I22" s="170"/>
      <c r="J22" s="155"/>
      <c r="K22" s="155"/>
      <c r="L22" s="135"/>
    </row>
    <row r="23" spans="1:12" s="2" customFormat="1" ht="48" customHeight="1">
      <c r="A23" s="167"/>
      <c r="B23" s="170"/>
      <c r="C23" s="170"/>
      <c r="D23" s="18" t="s">
        <v>121</v>
      </c>
      <c r="E23" s="18" t="s">
        <v>106</v>
      </c>
      <c r="F23" s="19">
        <v>1</v>
      </c>
      <c r="G23" s="32">
        <v>32080</v>
      </c>
      <c r="H23" s="138"/>
      <c r="I23" s="170"/>
      <c r="J23" s="155"/>
      <c r="K23" s="155"/>
      <c r="L23" s="135"/>
    </row>
    <row r="24" spans="1:12" s="2" customFormat="1" ht="48" customHeight="1">
      <c r="A24" s="167"/>
      <c r="B24" s="170"/>
      <c r="C24" s="170"/>
      <c r="D24" s="18" t="s">
        <v>122</v>
      </c>
      <c r="E24" s="18" t="s">
        <v>106</v>
      </c>
      <c r="F24" s="19">
        <v>1</v>
      </c>
      <c r="G24" s="32">
        <v>30910</v>
      </c>
      <c r="H24" s="139"/>
      <c r="I24" s="170"/>
      <c r="J24" s="155"/>
      <c r="K24" s="155"/>
      <c r="L24" s="135"/>
    </row>
    <row r="25" spans="1:12" s="2" customFormat="1" ht="48" customHeight="1">
      <c r="A25" s="167"/>
      <c r="B25" s="170"/>
      <c r="C25" s="170" t="s">
        <v>123</v>
      </c>
      <c r="D25" s="18" t="s">
        <v>124</v>
      </c>
      <c r="E25" s="18" t="s">
        <v>106</v>
      </c>
      <c r="F25" s="19">
        <v>1</v>
      </c>
      <c r="G25" s="32">
        <v>17800</v>
      </c>
      <c r="H25" s="137">
        <v>120380</v>
      </c>
      <c r="I25" s="170"/>
      <c r="J25" s="155"/>
      <c r="K25" s="155"/>
      <c r="L25" s="135"/>
    </row>
    <row r="26" spans="1:12" s="2" customFormat="1" ht="48" customHeight="1">
      <c r="A26" s="167"/>
      <c r="B26" s="170"/>
      <c r="C26" s="170"/>
      <c r="D26" s="18" t="s">
        <v>125</v>
      </c>
      <c r="E26" s="18" t="s">
        <v>106</v>
      </c>
      <c r="F26" s="19">
        <v>1</v>
      </c>
      <c r="G26" s="32">
        <v>16390</v>
      </c>
      <c r="H26" s="138"/>
      <c r="I26" s="170"/>
      <c r="J26" s="155"/>
      <c r="K26" s="155"/>
      <c r="L26" s="135"/>
    </row>
    <row r="27" spans="1:12" s="2" customFormat="1" ht="48" customHeight="1">
      <c r="A27" s="167"/>
      <c r="B27" s="170"/>
      <c r="C27" s="170"/>
      <c r="D27" s="18" t="s">
        <v>126</v>
      </c>
      <c r="E27" s="18" t="s">
        <v>106</v>
      </c>
      <c r="F27" s="19">
        <v>1</v>
      </c>
      <c r="G27" s="32">
        <v>20030</v>
      </c>
      <c r="H27" s="138"/>
      <c r="I27" s="170"/>
      <c r="J27" s="155"/>
      <c r="K27" s="155"/>
      <c r="L27" s="135"/>
    </row>
    <row r="28" spans="1:12" s="2" customFormat="1" ht="48" customHeight="1">
      <c r="A28" s="167"/>
      <c r="B28" s="170"/>
      <c r="C28" s="170"/>
      <c r="D28" s="18" t="s">
        <v>127</v>
      </c>
      <c r="E28" s="18" t="s">
        <v>106</v>
      </c>
      <c r="F28" s="19">
        <v>1</v>
      </c>
      <c r="G28" s="32">
        <v>20030</v>
      </c>
      <c r="H28" s="138"/>
      <c r="I28" s="170"/>
      <c r="J28" s="155"/>
      <c r="K28" s="155"/>
      <c r="L28" s="135"/>
    </row>
    <row r="29" spans="1:12" s="2" customFormat="1" ht="48" customHeight="1">
      <c r="A29" s="167"/>
      <c r="B29" s="170"/>
      <c r="C29" s="170"/>
      <c r="D29" s="18" t="s">
        <v>128</v>
      </c>
      <c r="E29" s="18" t="s">
        <v>106</v>
      </c>
      <c r="F29" s="19">
        <v>1</v>
      </c>
      <c r="G29" s="32">
        <v>33990</v>
      </c>
      <c r="H29" s="138"/>
      <c r="I29" s="170"/>
      <c r="J29" s="155"/>
      <c r="K29" s="155"/>
      <c r="L29" s="135"/>
    </row>
    <row r="30" spans="1:12" s="2" customFormat="1" ht="48" customHeight="1">
      <c r="A30" s="167"/>
      <c r="B30" s="170"/>
      <c r="C30" s="170"/>
      <c r="D30" s="18" t="s">
        <v>129</v>
      </c>
      <c r="E30" s="18" t="s">
        <v>106</v>
      </c>
      <c r="F30" s="19">
        <v>1</v>
      </c>
      <c r="G30" s="32">
        <v>33170</v>
      </c>
      <c r="H30" s="139"/>
      <c r="I30" s="170"/>
      <c r="J30" s="155"/>
      <c r="K30" s="155"/>
      <c r="L30" s="135"/>
    </row>
    <row r="31" spans="1:12" s="2" customFormat="1" ht="39" customHeight="1">
      <c r="A31" s="167"/>
      <c r="B31" s="170"/>
      <c r="C31" s="170" t="s">
        <v>130</v>
      </c>
      <c r="D31" s="18" t="s">
        <v>131</v>
      </c>
      <c r="E31" s="18" t="s">
        <v>106</v>
      </c>
      <c r="F31" s="19">
        <v>1</v>
      </c>
      <c r="G31" s="32">
        <v>28770</v>
      </c>
      <c r="H31" s="137">
        <v>158000</v>
      </c>
      <c r="I31" s="170"/>
      <c r="J31" s="155"/>
      <c r="K31" s="155"/>
      <c r="L31" s="135"/>
    </row>
    <row r="32" spans="1:12" s="2" customFormat="1" ht="39" customHeight="1">
      <c r="A32" s="167"/>
      <c r="B32" s="170"/>
      <c r="C32" s="170"/>
      <c r="D32" s="18" t="s">
        <v>132</v>
      </c>
      <c r="E32" s="18" t="s">
        <v>106</v>
      </c>
      <c r="F32" s="19">
        <v>1</v>
      </c>
      <c r="G32" s="32">
        <v>32020</v>
      </c>
      <c r="H32" s="138"/>
      <c r="I32" s="170"/>
      <c r="J32" s="155"/>
      <c r="K32" s="155"/>
      <c r="L32" s="135"/>
    </row>
    <row r="33" spans="1:12" s="2" customFormat="1" ht="39" customHeight="1">
      <c r="A33" s="167"/>
      <c r="B33" s="170"/>
      <c r="C33" s="170"/>
      <c r="D33" s="18" t="s">
        <v>133</v>
      </c>
      <c r="E33" s="18" t="s">
        <v>106</v>
      </c>
      <c r="F33" s="19">
        <v>1</v>
      </c>
      <c r="G33" s="32">
        <v>31330</v>
      </c>
      <c r="H33" s="138"/>
      <c r="I33" s="170"/>
      <c r="J33" s="155"/>
      <c r="K33" s="155"/>
      <c r="L33" s="135"/>
    </row>
    <row r="34" spans="1:12" s="2" customFormat="1" ht="39" customHeight="1">
      <c r="A34" s="167"/>
      <c r="B34" s="170"/>
      <c r="C34" s="170"/>
      <c r="D34" s="18" t="s">
        <v>134</v>
      </c>
      <c r="E34" s="18" t="s">
        <v>106</v>
      </c>
      <c r="F34" s="19">
        <v>1</v>
      </c>
      <c r="G34" s="32">
        <v>28020</v>
      </c>
      <c r="H34" s="138"/>
      <c r="I34" s="170"/>
      <c r="J34" s="155"/>
      <c r="K34" s="155"/>
      <c r="L34" s="135"/>
    </row>
    <row r="35" spans="1:12" s="2" customFormat="1" ht="39" customHeight="1">
      <c r="A35" s="167"/>
      <c r="B35" s="170"/>
      <c r="C35" s="170"/>
      <c r="D35" s="18" t="s">
        <v>135</v>
      </c>
      <c r="E35" s="18" t="s">
        <v>106</v>
      </c>
      <c r="F35" s="19">
        <v>1</v>
      </c>
      <c r="G35" s="32">
        <v>24890</v>
      </c>
      <c r="H35" s="138"/>
      <c r="I35" s="170"/>
      <c r="J35" s="155"/>
      <c r="K35" s="155"/>
      <c r="L35" s="135"/>
    </row>
    <row r="36" spans="1:12" s="2" customFormat="1" ht="39" customHeight="1" thickBot="1">
      <c r="A36" s="132"/>
      <c r="B36" s="133"/>
      <c r="C36" s="133"/>
      <c r="D36" s="25" t="s">
        <v>136</v>
      </c>
      <c r="E36" s="25" t="s">
        <v>106</v>
      </c>
      <c r="F36" s="42">
        <v>1</v>
      </c>
      <c r="G36" s="69">
        <v>28720</v>
      </c>
      <c r="H36" s="138"/>
      <c r="I36" s="133"/>
      <c r="J36" s="131"/>
      <c r="K36" s="131"/>
      <c r="L36" s="136"/>
    </row>
    <row r="37" spans="1:12" s="2" customFormat="1" ht="34.5" customHeight="1" thickBot="1">
      <c r="A37" s="36">
        <v>2</v>
      </c>
      <c r="B37" s="11" t="s">
        <v>137</v>
      </c>
      <c r="C37" s="37"/>
      <c r="D37" s="11" t="s">
        <v>138</v>
      </c>
      <c r="E37" s="11" t="s">
        <v>106</v>
      </c>
      <c r="F37" s="38"/>
      <c r="G37" s="11"/>
      <c r="H37" s="11">
        <f>121702+2500</f>
        <v>124202</v>
      </c>
      <c r="I37" s="11" t="s">
        <v>139</v>
      </c>
      <c r="J37" s="39" t="s">
        <v>108</v>
      </c>
      <c r="K37" s="39" t="s">
        <v>140</v>
      </c>
      <c r="L37" s="13"/>
    </row>
    <row r="38" spans="1:12" s="2" customFormat="1" ht="36" customHeight="1">
      <c r="A38" s="141">
        <v>3</v>
      </c>
      <c r="B38" s="152" t="s">
        <v>141</v>
      </c>
      <c r="C38" s="138"/>
      <c r="D38" s="46" t="s">
        <v>142</v>
      </c>
      <c r="E38" s="46" t="s">
        <v>53</v>
      </c>
      <c r="F38" s="48">
        <f>17+19+16</f>
        <v>52</v>
      </c>
      <c r="G38" s="47"/>
      <c r="H38" s="48">
        <v>22650</v>
      </c>
      <c r="I38" s="142" t="s">
        <v>23</v>
      </c>
      <c r="J38" s="128" t="s">
        <v>143</v>
      </c>
      <c r="K38" s="128" t="s">
        <v>144</v>
      </c>
      <c r="L38" s="129" t="s">
        <v>145</v>
      </c>
    </row>
    <row r="39" spans="1:12" s="2" customFormat="1" ht="36" customHeight="1">
      <c r="A39" s="141"/>
      <c r="B39" s="152"/>
      <c r="C39" s="138"/>
      <c r="D39" s="18" t="s">
        <v>146</v>
      </c>
      <c r="E39" s="18" t="s">
        <v>53</v>
      </c>
      <c r="F39" s="19">
        <v>23</v>
      </c>
      <c r="G39" s="41"/>
      <c r="H39" s="19">
        <v>19742</v>
      </c>
      <c r="I39" s="170"/>
      <c r="J39" s="155"/>
      <c r="K39" s="155"/>
      <c r="L39" s="129"/>
    </row>
    <row r="40" spans="1:12" s="2" customFormat="1" ht="36" customHeight="1">
      <c r="A40" s="141"/>
      <c r="B40" s="152"/>
      <c r="C40" s="138"/>
      <c r="D40" s="18" t="s">
        <v>147</v>
      </c>
      <c r="E40" s="18" t="s">
        <v>53</v>
      </c>
      <c r="F40" s="19">
        <v>31</v>
      </c>
      <c r="G40" s="41"/>
      <c r="H40" s="19">
        <v>2962</v>
      </c>
      <c r="I40" s="170"/>
      <c r="J40" s="155"/>
      <c r="K40" s="155"/>
      <c r="L40" s="129"/>
    </row>
    <row r="41" spans="1:12" s="2" customFormat="1" ht="36" customHeight="1">
      <c r="A41" s="141"/>
      <c r="B41" s="152"/>
      <c r="C41" s="138"/>
      <c r="D41" s="18" t="s">
        <v>148</v>
      </c>
      <c r="E41" s="18" t="s">
        <v>53</v>
      </c>
      <c r="F41" s="19">
        <v>15</v>
      </c>
      <c r="G41" s="41"/>
      <c r="H41" s="19">
        <v>7783</v>
      </c>
      <c r="I41" s="170"/>
      <c r="J41" s="155"/>
      <c r="K41" s="155"/>
      <c r="L41" s="129"/>
    </row>
    <row r="42" spans="1:12" s="2" customFormat="1" ht="36" customHeight="1" thickBot="1">
      <c r="A42" s="141"/>
      <c r="B42" s="152"/>
      <c r="C42" s="138"/>
      <c r="D42" s="25" t="s">
        <v>149</v>
      </c>
      <c r="E42" s="25" t="s">
        <v>53</v>
      </c>
      <c r="F42" s="42">
        <v>16</v>
      </c>
      <c r="G42" s="43"/>
      <c r="H42" s="42">
        <v>6091</v>
      </c>
      <c r="I42" s="133"/>
      <c r="J42" s="131"/>
      <c r="K42" s="131"/>
      <c r="L42" s="129"/>
    </row>
    <row r="43" spans="1:12" s="2" customFormat="1" ht="42.75" customHeight="1">
      <c r="A43" s="130">
        <v>4</v>
      </c>
      <c r="B43" s="169" t="s">
        <v>150</v>
      </c>
      <c r="C43" s="173"/>
      <c r="D43" s="44" t="s">
        <v>151</v>
      </c>
      <c r="E43" s="14" t="s">
        <v>152</v>
      </c>
      <c r="F43" s="15">
        <v>4245</v>
      </c>
      <c r="G43" s="40"/>
      <c r="H43" s="14">
        <v>144190</v>
      </c>
      <c r="I43" s="175" t="s">
        <v>139</v>
      </c>
      <c r="J43" s="169" t="s">
        <v>143</v>
      </c>
      <c r="K43" s="169" t="s">
        <v>144</v>
      </c>
      <c r="L43" s="176" t="s">
        <v>145</v>
      </c>
    </row>
    <row r="44" spans="1:12" s="2" customFormat="1" ht="42.75" customHeight="1" thickBot="1">
      <c r="A44" s="172"/>
      <c r="B44" s="133"/>
      <c r="C44" s="174"/>
      <c r="D44" s="34" t="s">
        <v>153</v>
      </c>
      <c r="E44" s="25" t="s">
        <v>152</v>
      </c>
      <c r="F44" s="42">
        <v>364</v>
      </c>
      <c r="G44" s="43"/>
      <c r="H44" s="25">
        <v>21060</v>
      </c>
      <c r="I44" s="137"/>
      <c r="J44" s="133"/>
      <c r="K44" s="133"/>
      <c r="L44" s="177"/>
    </row>
    <row r="45" spans="1:12" s="2" customFormat="1" ht="54.75" customHeight="1" thickBot="1">
      <c r="A45" s="36">
        <v>5</v>
      </c>
      <c r="B45" s="11" t="s">
        <v>154</v>
      </c>
      <c r="C45" s="11"/>
      <c r="D45" s="11" t="s">
        <v>155</v>
      </c>
      <c r="E45" s="11" t="s">
        <v>156</v>
      </c>
      <c r="F45" s="12">
        <v>5</v>
      </c>
      <c r="G45" s="38"/>
      <c r="H45" s="11">
        <v>50000</v>
      </c>
      <c r="I45" s="11" t="s">
        <v>139</v>
      </c>
      <c r="J45" s="11" t="s">
        <v>143</v>
      </c>
      <c r="K45" s="37" t="s">
        <v>144</v>
      </c>
      <c r="L45" s="45" t="s">
        <v>145</v>
      </c>
    </row>
    <row r="46" spans="1:12" s="2" customFormat="1" ht="29.25" customHeight="1">
      <c r="A46" s="141">
        <v>6</v>
      </c>
      <c r="B46" s="138" t="s">
        <v>157</v>
      </c>
      <c r="C46" s="33" t="s">
        <v>104</v>
      </c>
      <c r="D46" s="46" t="s">
        <v>158</v>
      </c>
      <c r="E46" s="46" t="s">
        <v>106</v>
      </c>
      <c r="F46" s="47"/>
      <c r="G46" s="47"/>
      <c r="H46" s="48">
        <v>260500</v>
      </c>
      <c r="I46" s="152" t="s">
        <v>107</v>
      </c>
      <c r="J46" s="178" t="s">
        <v>108</v>
      </c>
      <c r="K46" s="138" t="s">
        <v>140</v>
      </c>
      <c r="L46" s="129" t="s">
        <v>110</v>
      </c>
    </row>
    <row r="47" spans="1:12" s="2" customFormat="1" ht="29.25" customHeight="1">
      <c r="A47" s="141"/>
      <c r="B47" s="138"/>
      <c r="C47" s="49" t="s">
        <v>116</v>
      </c>
      <c r="D47" s="18" t="s">
        <v>159</v>
      </c>
      <c r="E47" s="18" t="s">
        <v>106</v>
      </c>
      <c r="F47" s="41"/>
      <c r="G47" s="41"/>
      <c r="H47" s="19">
        <v>264500</v>
      </c>
      <c r="I47" s="152"/>
      <c r="J47" s="178"/>
      <c r="K47" s="138"/>
      <c r="L47" s="129"/>
    </row>
    <row r="48" spans="1:12" s="2" customFormat="1" ht="29.25" customHeight="1" thickBot="1">
      <c r="A48" s="141"/>
      <c r="B48" s="138"/>
      <c r="C48" s="34" t="s">
        <v>123</v>
      </c>
      <c r="D48" s="25" t="s">
        <v>160</v>
      </c>
      <c r="E48" s="25" t="s">
        <v>106</v>
      </c>
      <c r="F48" s="43"/>
      <c r="G48" s="43"/>
      <c r="H48" s="42">
        <v>182650</v>
      </c>
      <c r="I48" s="152"/>
      <c r="J48" s="178"/>
      <c r="K48" s="138"/>
      <c r="L48" s="129"/>
    </row>
    <row r="49" spans="1:12" s="2" customFormat="1" ht="35.25" customHeight="1">
      <c r="A49" s="130">
        <v>7</v>
      </c>
      <c r="B49" s="175" t="s">
        <v>161</v>
      </c>
      <c r="C49" s="173"/>
      <c r="D49" s="14" t="s">
        <v>162</v>
      </c>
      <c r="E49" s="14" t="s">
        <v>106</v>
      </c>
      <c r="F49" s="40"/>
      <c r="G49" s="40"/>
      <c r="H49" s="149">
        <v>65300</v>
      </c>
      <c r="I49" s="169" t="s">
        <v>107</v>
      </c>
      <c r="J49" s="154" t="s">
        <v>143</v>
      </c>
      <c r="K49" s="175" t="s">
        <v>144</v>
      </c>
      <c r="L49" s="176" t="s">
        <v>110</v>
      </c>
    </row>
    <row r="50" spans="1:12" s="2" customFormat="1" ht="35.25" customHeight="1">
      <c r="A50" s="179"/>
      <c r="B50" s="181"/>
      <c r="C50" s="138"/>
      <c r="D50" s="18" t="s">
        <v>163</v>
      </c>
      <c r="E50" s="18" t="s">
        <v>106</v>
      </c>
      <c r="F50" s="41"/>
      <c r="G50" s="41"/>
      <c r="H50" s="152"/>
      <c r="I50" s="170"/>
      <c r="J50" s="155"/>
      <c r="K50" s="181"/>
      <c r="L50" s="184"/>
    </row>
    <row r="51" spans="1:12" s="2" customFormat="1" ht="35.25" customHeight="1" thickBot="1">
      <c r="A51" s="180"/>
      <c r="B51" s="182"/>
      <c r="C51" s="174"/>
      <c r="D51" s="21" t="s">
        <v>164</v>
      </c>
      <c r="E51" s="21" t="s">
        <v>106</v>
      </c>
      <c r="F51" s="50"/>
      <c r="G51" s="50"/>
      <c r="H51" s="153"/>
      <c r="I51" s="171"/>
      <c r="J51" s="183"/>
      <c r="K51" s="182"/>
      <c r="L51" s="185"/>
    </row>
    <row r="52" spans="1:12" s="2" customFormat="1" ht="78" customHeight="1" thickBot="1">
      <c r="A52" s="51">
        <v>8</v>
      </c>
      <c r="B52" s="27" t="s">
        <v>165</v>
      </c>
      <c r="C52" s="52"/>
      <c r="D52" s="27" t="s">
        <v>166</v>
      </c>
      <c r="E52" s="27" t="s">
        <v>106</v>
      </c>
      <c r="F52" s="52"/>
      <c r="G52" s="52"/>
      <c r="H52" s="27">
        <v>20000</v>
      </c>
      <c r="I52" s="27" t="s">
        <v>23</v>
      </c>
      <c r="J52" s="27" t="s">
        <v>143</v>
      </c>
      <c r="K52" s="35" t="s">
        <v>144</v>
      </c>
      <c r="L52" s="53" t="s">
        <v>145</v>
      </c>
    </row>
    <row r="53" spans="1:12" s="2" customFormat="1" ht="159" customHeight="1" thickBot="1">
      <c r="A53" s="36">
        <v>9</v>
      </c>
      <c r="B53" s="11" t="s">
        <v>167</v>
      </c>
      <c r="C53" s="54"/>
      <c r="D53" s="11" t="s">
        <v>168</v>
      </c>
      <c r="E53" s="11" t="s">
        <v>106</v>
      </c>
      <c r="F53" s="54"/>
      <c r="G53" s="54"/>
      <c r="H53" s="11">
        <v>0</v>
      </c>
      <c r="I53" s="11" t="s">
        <v>23</v>
      </c>
      <c r="J53" s="11" t="s">
        <v>143</v>
      </c>
      <c r="K53" s="37" t="s">
        <v>169</v>
      </c>
      <c r="L53" s="55" t="s">
        <v>466</v>
      </c>
    </row>
    <row r="54" spans="1:12" s="2" customFormat="1" ht="68.25" customHeight="1" thickBot="1">
      <c r="A54" s="36">
        <v>10</v>
      </c>
      <c r="B54" s="11" t="s">
        <v>170</v>
      </c>
      <c r="C54" s="54"/>
      <c r="D54" s="11" t="s">
        <v>171</v>
      </c>
      <c r="E54" s="11" t="s">
        <v>106</v>
      </c>
      <c r="F54" s="54"/>
      <c r="G54" s="54"/>
      <c r="H54" s="11">
        <v>10000</v>
      </c>
      <c r="I54" s="11" t="s">
        <v>23</v>
      </c>
      <c r="J54" s="11" t="s">
        <v>143</v>
      </c>
      <c r="K54" s="37" t="s">
        <v>144</v>
      </c>
      <c r="L54" s="55" t="s">
        <v>145</v>
      </c>
    </row>
    <row r="55" spans="1:12" s="2" customFormat="1" ht="149.25" customHeight="1" thickBot="1">
      <c r="A55" s="36">
        <v>11</v>
      </c>
      <c r="B55" s="11" t="s">
        <v>172</v>
      </c>
      <c r="C55" s="54"/>
      <c r="D55" s="11" t="s">
        <v>173</v>
      </c>
      <c r="E55" s="11" t="s">
        <v>106</v>
      </c>
      <c r="F55" s="54"/>
      <c r="G55" s="54"/>
      <c r="H55" s="11">
        <v>0</v>
      </c>
      <c r="I55" s="11" t="s">
        <v>23</v>
      </c>
      <c r="J55" s="11" t="s">
        <v>143</v>
      </c>
      <c r="K55" s="37" t="s">
        <v>169</v>
      </c>
      <c r="L55" s="55" t="s">
        <v>466</v>
      </c>
    </row>
    <row r="56" spans="1:12" s="2" customFormat="1" ht="89.25" customHeight="1" thickBot="1">
      <c r="A56" s="36">
        <v>12</v>
      </c>
      <c r="B56" s="11" t="s">
        <v>174</v>
      </c>
      <c r="C56" s="54"/>
      <c r="D56" s="11" t="s">
        <v>175</v>
      </c>
      <c r="E56" s="11" t="s">
        <v>106</v>
      </c>
      <c r="F56" s="54"/>
      <c r="G56" s="54"/>
      <c r="H56" s="11">
        <v>6250</v>
      </c>
      <c r="I56" s="11" t="s">
        <v>23</v>
      </c>
      <c r="J56" s="11" t="s">
        <v>143</v>
      </c>
      <c r="K56" s="37" t="s">
        <v>144</v>
      </c>
      <c r="L56" s="55" t="s">
        <v>145</v>
      </c>
    </row>
    <row r="57" spans="1:12" s="2" customFormat="1" ht="158.25" customHeight="1" thickBot="1">
      <c r="A57" s="36">
        <v>13</v>
      </c>
      <c r="B57" s="11" t="s">
        <v>176</v>
      </c>
      <c r="C57" s="54"/>
      <c r="D57" s="11" t="s">
        <v>177</v>
      </c>
      <c r="E57" s="11" t="s">
        <v>106</v>
      </c>
      <c r="F57" s="54"/>
      <c r="G57" s="54"/>
      <c r="H57" s="11">
        <v>0</v>
      </c>
      <c r="I57" s="11" t="s">
        <v>23</v>
      </c>
      <c r="J57" s="11" t="s">
        <v>143</v>
      </c>
      <c r="K57" s="37" t="s">
        <v>178</v>
      </c>
      <c r="L57" s="55" t="s">
        <v>466</v>
      </c>
    </row>
    <row r="58" spans="1:12" s="2" customFormat="1" ht="141.75" customHeight="1" thickBot="1">
      <c r="A58" s="36">
        <v>14</v>
      </c>
      <c r="B58" s="11" t="s">
        <v>179</v>
      </c>
      <c r="C58" s="54"/>
      <c r="D58" s="11" t="s">
        <v>179</v>
      </c>
      <c r="E58" s="11" t="s">
        <v>106</v>
      </c>
      <c r="F58" s="54"/>
      <c r="G58" s="54"/>
      <c r="H58" s="11">
        <v>5000</v>
      </c>
      <c r="I58" s="11" t="s">
        <v>23</v>
      </c>
      <c r="J58" s="11" t="s">
        <v>108</v>
      </c>
      <c r="K58" s="37" t="s">
        <v>140</v>
      </c>
      <c r="L58" s="55" t="s">
        <v>464</v>
      </c>
    </row>
    <row r="59" spans="1:12" s="2" customFormat="1" ht="105.75" customHeight="1" thickBot="1">
      <c r="A59" s="36">
        <v>15</v>
      </c>
      <c r="B59" s="11" t="s">
        <v>180</v>
      </c>
      <c r="C59" s="11"/>
      <c r="D59" s="11" t="s">
        <v>181</v>
      </c>
      <c r="E59" s="11" t="s">
        <v>106</v>
      </c>
      <c r="F59" s="54"/>
      <c r="G59" s="54"/>
      <c r="H59" s="11">
        <v>123000</v>
      </c>
      <c r="I59" s="11" t="s">
        <v>182</v>
      </c>
      <c r="J59" s="56" t="s">
        <v>108</v>
      </c>
      <c r="K59" s="37" t="s">
        <v>140</v>
      </c>
      <c r="L59" s="55" t="s">
        <v>110</v>
      </c>
    </row>
    <row r="60" spans="1:12" s="2" customFormat="1" ht="49.5" customHeight="1">
      <c r="A60" s="130">
        <v>16</v>
      </c>
      <c r="B60" s="169" t="s">
        <v>183</v>
      </c>
      <c r="C60" s="175"/>
      <c r="D60" s="14" t="s">
        <v>184</v>
      </c>
      <c r="E60" s="14" t="s">
        <v>185</v>
      </c>
      <c r="F60" s="15">
        <v>0</v>
      </c>
      <c r="G60" s="57"/>
      <c r="H60" s="14">
        <v>0</v>
      </c>
      <c r="I60" s="169" t="s">
        <v>23</v>
      </c>
      <c r="J60" s="186" t="s">
        <v>186</v>
      </c>
      <c r="K60" s="186" t="s">
        <v>187</v>
      </c>
      <c r="L60" s="188" t="s">
        <v>110</v>
      </c>
    </row>
    <row r="61" spans="1:12" s="2" customFormat="1" ht="49.5" customHeight="1" thickBot="1">
      <c r="A61" s="172"/>
      <c r="B61" s="133"/>
      <c r="C61" s="137"/>
      <c r="D61" s="25" t="s">
        <v>188</v>
      </c>
      <c r="E61" s="25" t="s">
        <v>185</v>
      </c>
      <c r="F61" s="58">
        <v>1.6</v>
      </c>
      <c r="G61" s="59"/>
      <c r="H61" s="25">
        <v>10000</v>
      </c>
      <c r="I61" s="133"/>
      <c r="J61" s="187"/>
      <c r="K61" s="187"/>
      <c r="L61" s="129"/>
    </row>
    <row r="62" spans="1:12" s="60" customFormat="1" ht="60.75" customHeight="1">
      <c r="A62" s="189">
        <v>17</v>
      </c>
      <c r="B62" s="169" t="s">
        <v>189</v>
      </c>
      <c r="C62" s="173"/>
      <c r="D62" s="14" t="s">
        <v>190</v>
      </c>
      <c r="E62" s="14" t="s">
        <v>191</v>
      </c>
      <c r="F62" s="15">
        <v>2000</v>
      </c>
      <c r="G62" s="57"/>
      <c r="H62" s="190">
        <v>30727</v>
      </c>
      <c r="I62" s="169" t="s">
        <v>23</v>
      </c>
      <c r="J62" s="169" t="s">
        <v>143</v>
      </c>
      <c r="K62" s="169" t="s">
        <v>192</v>
      </c>
      <c r="L62" s="188" t="s">
        <v>110</v>
      </c>
    </row>
    <row r="63" spans="1:12" s="60" customFormat="1" ht="60.75" customHeight="1" thickBot="1">
      <c r="A63" s="141"/>
      <c r="B63" s="133"/>
      <c r="C63" s="138"/>
      <c r="D63" s="25" t="s">
        <v>193</v>
      </c>
      <c r="E63" s="25" t="s">
        <v>191</v>
      </c>
      <c r="F63" s="42">
        <v>1300</v>
      </c>
      <c r="G63" s="59"/>
      <c r="H63" s="191"/>
      <c r="I63" s="133"/>
      <c r="J63" s="133"/>
      <c r="K63" s="133"/>
      <c r="L63" s="129"/>
    </row>
    <row r="64" spans="1:12" s="72" customFormat="1" ht="144.75" customHeight="1" thickBot="1">
      <c r="A64" s="24">
        <v>18</v>
      </c>
      <c r="B64" s="26" t="s">
        <v>194</v>
      </c>
      <c r="C64" s="26"/>
      <c r="D64" s="26" t="s">
        <v>195</v>
      </c>
      <c r="E64" s="26" t="s">
        <v>106</v>
      </c>
      <c r="F64" s="26"/>
      <c r="G64" s="26"/>
      <c r="H64" s="26">
        <f>7921+15978</f>
        <v>23899</v>
      </c>
      <c r="I64" s="26" t="s">
        <v>23</v>
      </c>
      <c r="J64" s="26" t="s">
        <v>186</v>
      </c>
      <c r="K64" s="26" t="s">
        <v>186</v>
      </c>
      <c r="L64" s="61" t="s">
        <v>464</v>
      </c>
    </row>
    <row r="65" spans="1:12" s="72" customFormat="1" ht="144.75" customHeight="1" thickBot="1">
      <c r="A65" s="24">
        <v>19</v>
      </c>
      <c r="B65" s="26" t="s">
        <v>196</v>
      </c>
      <c r="C65" s="26"/>
      <c r="D65" s="26" t="s">
        <v>197</v>
      </c>
      <c r="E65" s="26" t="s">
        <v>156</v>
      </c>
      <c r="F65" s="26">
        <v>12</v>
      </c>
      <c r="G65" s="26"/>
      <c r="H65" s="26">
        <v>3000</v>
      </c>
      <c r="I65" s="26" t="s">
        <v>23</v>
      </c>
      <c r="J65" s="26" t="s">
        <v>186</v>
      </c>
      <c r="K65" s="26" t="s">
        <v>186</v>
      </c>
      <c r="L65" s="61" t="s">
        <v>464</v>
      </c>
    </row>
    <row r="66" spans="1:12" s="72" customFormat="1" ht="57" customHeight="1">
      <c r="A66" s="130">
        <v>20</v>
      </c>
      <c r="B66" s="175" t="s">
        <v>198</v>
      </c>
      <c r="C66" s="175"/>
      <c r="D66" s="44" t="s">
        <v>444</v>
      </c>
      <c r="E66" s="44" t="s">
        <v>106</v>
      </c>
      <c r="F66" s="44">
        <v>9790</v>
      </c>
      <c r="G66" s="44"/>
      <c r="H66" s="175">
        <v>161070</v>
      </c>
      <c r="I66" s="175" t="s">
        <v>107</v>
      </c>
      <c r="J66" s="175" t="s">
        <v>186</v>
      </c>
      <c r="K66" s="175" t="s">
        <v>186</v>
      </c>
      <c r="L66" s="176" t="s">
        <v>464</v>
      </c>
    </row>
    <row r="67" spans="1:12" s="72" customFormat="1" ht="57" customHeight="1">
      <c r="A67" s="179"/>
      <c r="B67" s="181"/>
      <c r="C67" s="181"/>
      <c r="D67" s="49" t="s">
        <v>445</v>
      </c>
      <c r="E67" s="49" t="s">
        <v>106</v>
      </c>
      <c r="F67" s="49">
        <v>9830</v>
      </c>
      <c r="G67" s="49"/>
      <c r="H67" s="181"/>
      <c r="I67" s="181"/>
      <c r="J67" s="181"/>
      <c r="K67" s="181"/>
      <c r="L67" s="184"/>
    </row>
    <row r="68" spans="1:12" s="72" customFormat="1" ht="57" customHeight="1">
      <c r="A68" s="179"/>
      <c r="B68" s="181"/>
      <c r="C68" s="181"/>
      <c r="D68" s="49" t="s">
        <v>446</v>
      </c>
      <c r="E68" s="49" t="s">
        <v>106</v>
      </c>
      <c r="F68" s="49">
        <v>9760</v>
      </c>
      <c r="G68" s="49"/>
      <c r="H68" s="181"/>
      <c r="I68" s="181"/>
      <c r="J68" s="181"/>
      <c r="K68" s="181"/>
      <c r="L68" s="184"/>
    </row>
    <row r="69" spans="1:12" s="62" customFormat="1" ht="57" customHeight="1">
      <c r="A69" s="179"/>
      <c r="B69" s="181"/>
      <c r="C69" s="181"/>
      <c r="D69" s="49" t="s">
        <v>447</v>
      </c>
      <c r="E69" s="49" t="s">
        <v>106</v>
      </c>
      <c r="F69" s="73">
        <v>25460</v>
      </c>
      <c r="G69" s="67"/>
      <c r="H69" s="181"/>
      <c r="I69" s="181"/>
      <c r="J69" s="181"/>
      <c r="K69" s="181"/>
      <c r="L69" s="184"/>
    </row>
    <row r="70" spans="1:12" s="62" customFormat="1" ht="57" customHeight="1">
      <c r="A70" s="179"/>
      <c r="B70" s="181"/>
      <c r="C70" s="181"/>
      <c r="D70" s="49" t="s">
        <v>448</v>
      </c>
      <c r="E70" s="49" t="s">
        <v>106</v>
      </c>
      <c r="F70" s="73">
        <v>50150</v>
      </c>
      <c r="G70" s="67"/>
      <c r="H70" s="181"/>
      <c r="I70" s="181"/>
      <c r="J70" s="181"/>
      <c r="K70" s="181"/>
      <c r="L70" s="184"/>
    </row>
    <row r="71" spans="1:12" s="62" customFormat="1" ht="57" customHeight="1">
      <c r="A71" s="179"/>
      <c r="B71" s="181"/>
      <c r="C71" s="181"/>
      <c r="D71" s="49" t="s">
        <v>449</v>
      </c>
      <c r="E71" s="49" t="s">
        <v>106</v>
      </c>
      <c r="F71" s="73">
        <v>16560</v>
      </c>
      <c r="G71" s="67"/>
      <c r="H71" s="181"/>
      <c r="I71" s="181"/>
      <c r="J71" s="181"/>
      <c r="K71" s="181"/>
      <c r="L71" s="184"/>
    </row>
    <row r="72" spans="1:12" s="62" customFormat="1" ht="57" customHeight="1">
      <c r="A72" s="179"/>
      <c r="B72" s="181"/>
      <c r="C72" s="181"/>
      <c r="D72" s="49" t="s">
        <v>450</v>
      </c>
      <c r="E72" s="49" t="s">
        <v>106</v>
      </c>
      <c r="F72" s="73">
        <v>15600</v>
      </c>
      <c r="G72" s="67"/>
      <c r="H72" s="181"/>
      <c r="I72" s="181"/>
      <c r="J72" s="181"/>
      <c r="K72" s="181"/>
      <c r="L72" s="184"/>
    </row>
    <row r="73" spans="1:12" s="62" customFormat="1" ht="57" customHeight="1" thickBot="1">
      <c r="A73" s="180"/>
      <c r="B73" s="182"/>
      <c r="C73" s="182"/>
      <c r="D73" s="71" t="s">
        <v>451</v>
      </c>
      <c r="E73" s="71" t="s">
        <v>106</v>
      </c>
      <c r="F73" s="50">
        <v>23300</v>
      </c>
      <c r="G73" s="68"/>
      <c r="H73" s="182"/>
      <c r="I73" s="182"/>
      <c r="J73" s="182"/>
      <c r="K73" s="182"/>
      <c r="L73" s="185"/>
    </row>
    <row r="74" spans="1:12" s="72" customFormat="1" ht="57" customHeight="1">
      <c r="A74" s="192">
        <v>21</v>
      </c>
      <c r="B74" s="139" t="s">
        <v>452</v>
      </c>
      <c r="C74" s="139"/>
      <c r="D74" s="33" t="s">
        <v>453</v>
      </c>
      <c r="E74" s="33" t="s">
        <v>106</v>
      </c>
      <c r="F74" s="33">
        <v>7200</v>
      </c>
      <c r="G74" s="33"/>
      <c r="H74" s="139">
        <v>73970</v>
      </c>
      <c r="I74" s="139" t="s">
        <v>107</v>
      </c>
      <c r="J74" s="139" t="s">
        <v>186</v>
      </c>
      <c r="K74" s="139" t="s">
        <v>186</v>
      </c>
      <c r="L74" s="193" t="s">
        <v>464</v>
      </c>
    </row>
    <row r="75" spans="1:12" s="72" customFormat="1" ht="57" customHeight="1">
      <c r="A75" s="179"/>
      <c r="B75" s="181"/>
      <c r="C75" s="181"/>
      <c r="D75" s="49" t="s">
        <v>462</v>
      </c>
      <c r="E75" s="49" t="s">
        <v>106</v>
      </c>
      <c r="F75" s="33">
        <v>7200</v>
      </c>
      <c r="G75" s="49"/>
      <c r="H75" s="181"/>
      <c r="I75" s="181"/>
      <c r="J75" s="181"/>
      <c r="K75" s="181"/>
      <c r="L75" s="184"/>
    </row>
    <row r="76" spans="1:12" s="72" customFormat="1" ht="57" customHeight="1">
      <c r="A76" s="179"/>
      <c r="B76" s="181"/>
      <c r="C76" s="181"/>
      <c r="D76" s="49" t="s">
        <v>461</v>
      </c>
      <c r="E76" s="49" t="s">
        <v>106</v>
      </c>
      <c r="F76" s="33">
        <v>7200</v>
      </c>
      <c r="G76" s="49"/>
      <c r="H76" s="181"/>
      <c r="I76" s="181"/>
      <c r="J76" s="181"/>
      <c r="K76" s="181"/>
      <c r="L76" s="184"/>
    </row>
    <row r="77" spans="1:12" s="72" customFormat="1" ht="57" customHeight="1">
      <c r="A77" s="179"/>
      <c r="B77" s="181"/>
      <c r="C77" s="181"/>
      <c r="D77" s="49" t="s">
        <v>460</v>
      </c>
      <c r="E77" s="49" t="s">
        <v>106</v>
      </c>
      <c r="F77" s="33">
        <v>7200</v>
      </c>
      <c r="G77" s="49"/>
      <c r="H77" s="181"/>
      <c r="I77" s="181"/>
      <c r="J77" s="181"/>
      <c r="K77" s="181"/>
      <c r="L77" s="184"/>
    </row>
    <row r="78" spans="1:12" s="72" customFormat="1" ht="57" customHeight="1">
      <c r="A78" s="179"/>
      <c r="B78" s="181"/>
      <c r="C78" s="181"/>
      <c r="D78" s="49" t="s">
        <v>459</v>
      </c>
      <c r="E78" s="49" t="s">
        <v>106</v>
      </c>
      <c r="F78" s="33">
        <v>7200</v>
      </c>
      <c r="G78" s="49"/>
      <c r="H78" s="181"/>
      <c r="I78" s="181"/>
      <c r="J78" s="181"/>
      <c r="K78" s="181"/>
      <c r="L78" s="184"/>
    </row>
    <row r="79" spans="1:12" s="72" customFormat="1" ht="57" customHeight="1">
      <c r="A79" s="179"/>
      <c r="B79" s="181"/>
      <c r="C79" s="181"/>
      <c r="D79" s="49" t="s">
        <v>458</v>
      </c>
      <c r="E79" s="49" t="s">
        <v>106</v>
      </c>
      <c r="F79" s="33">
        <v>7200</v>
      </c>
      <c r="G79" s="49"/>
      <c r="H79" s="181"/>
      <c r="I79" s="181"/>
      <c r="J79" s="181"/>
      <c r="K79" s="181"/>
      <c r="L79" s="184"/>
    </row>
    <row r="80" spans="1:12" s="72" customFormat="1" ht="57" customHeight="1">
      <c r="A80" s="179"/>
      <c r="B80" s="181"/>
      <c r="C80" s="181"/>
      <c r="D80" s="49" t="s">
        <v>457</v>
      </c>
      <c r="E80" s="49" t="s">
        <v>106</v>
      </c>
      <c r="F80" s="33">
        <v>7200</v>
      </c>
      <c r="G80" s="49"/>
      <c r="H80" s="181"/>
      <c r="I80" s="181"/>
      <c r="J80" s="181"/>
      <c r="K80" s="181"/>
      <c r="L80" s="184"/>
    </row>
    <row r="81" spans="1:12" s="72" customFormat="1" ht="57" customHeight="1">
      <c r="A81" s="179"/>
      <c r="B81" s="181"/>
      <c r="C81" s="181"/>
      <c r="D81" s="49" t="s">
        <v>456</v>
      </c>
      <c r="E81" s="49" t="s">
        <v>106</v>
      </c>
      <c r="F81" s="33">
        <v>7200</v>
      </c>
      <c r="G81" s="73"/>
      <c r="H81" s="181"/>
      <c r="I81" s="181"/>
      <c r="J81" s="181"/>
      <c r="K81" s="181"/>
      <c r="L81" s="184"/>
    </row>
    <row r="82" spans="1:12" s="72" customFormat="1" ht="57" customHeight="1">
      <c r="A82" s="172"/>
      <c r="B82" s="137"/>
      <c r="C82" s="137"/>
      <c r="D82" s="49" t="s">
        <v>455</v>
      </c>
      <c r="E82" s="49" t="s">
        <v>106</v>
      </c>
      <c r="F82" s="33">
        <v>7200</v>
      </c>
      <c r="G82" s="59"/>
      <c r="H82" s="137"/>
      <c r="I82" s="137"/>
      <c r="J82" s="137"/>
      <c r="K82" s="137"/>
      <c r="L82" s="177"/>
    </row>
    <row r="83" spans="1:12" s="62" customFormat="1" ht="57" customHeight="1" thickBot="1">
      <c r="A83" s="172"/>
      <c r="B83" s="137"/>
      <c r="C83" s="137"/>
      <c r="D83" s="34" t="s">
        <v>454</v>
      </c>
      <c r="E83" s="34" t="s">
        <v>106</v>
      </c>
      <c r="F83" s="70">
        <v>7200</v>
      </c>
      <c r="G83" s="74"/>
      <c r="H83" s="137"/>
      <c r="I83" s="137"/>
      <c r="J83" s="137"/>
      <c r="K83" s="137"/>
      <c r="L83" s="177"/>
    </row>
    <row r="84" spans="1:12" s="72" customFormat="1" ht="156" customHeight="1" thickBot="1">
      <c r="A84" s="24">
        <v>22</v>
      </c>
      <c r="B84" s="26" t="s">
        <v>199</v>
      </c>
      <c r="C84" s="26"/>
      <c r="D84" s="26" t="s">
        <v>200</v>
      </c>
      <c r="E84" s="26" t="s">
        <v>106</v>
      </c>
      <c r="F84" s="26"/>
      <c r="G84" s="26"/>
      <c r="H84" s="26">
        <v>30000</v>
      </c>
      <c r="I84" s="26" t="s">
        <v>182</v>
      </c>
      <c r="J84" s="26" t="s">
        <v>186</v>
      </c>
      <c r="K84" s="26" t="s">
        <v>201</v>
      </c>
      <c r="L84" s="61" t="s">
        <v>464</v>
      </c>
    </row>
    <row r="85" spans="1:12" s="72" customFormat="1" ht="156" customHeight="1" thickBot="1">
      <c r="A85" s="24">
        <v>23</v>
      </c>
      <c r="B85" s="26" t="s">
        <v>202</v>
      </c>
      <c r="C85" s="26"/>
      <c r="D85" s="26" t="s">
        <v>203</v>
      </c>
      <c r="E85" s="26" t="s">
        <v>152</v>
      </c>
      <c r="F85" s="26">
        <v>480</v>
      </c>
      <c r="G85" s="26"/>
      <c r="H85" s="26">
        <v>3000</v>
      </c>
      <c r="I85" s="26" t="s">
        <v>23</v>
      </c>
      <c r="J85" s="26" t="s">
        <v>186</v>
      </c>
      <c r="K85" s="26" t="s">
        <v>186</v>
      </c>
      <c r="L85" s="61" t="s">
        <v>464</v>
      </c>
    </row>
    <row r="86" spans="1:12" s="72" customFormat="1" ht="156" customHeight="1">
      <c r="A86" s="24">
        <v>24</v>
      </c>
      <c r="B86" s="26" t="s">
        <v>204</v>
      </c>
      <c r="C86" s="26"/>
      <c r="D86" s="26" t="s">
        <v>204</v>
      </c>
      <c r="E86" s="26" t="s">
        <v>205</v>
      </c>
      <c r="F86" s="26">
        <v>62</v>
      </c>
      <c r="G86" s="26"/>
      <c r="H86" s="26">
        <f>31500-11416</f>
        <v>20084</v>
      </c>
      <c r="I86" s="26" t="s">
        <v>23</v>
      </c>
      <c r="J86" s="26" t="s">
        <v>186</v>
      </c>
      <c r="K86" s="26" t="s">
        <v>186</v>
      </c>
      <c r="L86" s="61" t="s">
        <v>464</v>
      </c>
    </row>
    <row r="87" spans="1:12" s="79" customFormat="1" ht="262.5" customHeight="1">
      <c r="A87" s="49">
        <v>25</v>
      </c>
      <c r="B87" s="49" t="s">
        <v>480</v>
      </c>
      <c r="C87" s="49"/>
      <c r="D87" s="18" t="s">
        <v>470</v>
      </c>
      <c r="E87" s="49" t="s">
        <v>106</v>
      </c>
      <c r="F87" s="49"/>
      <c r="G87" s="49"/>
      <c r="H87" s="80">
        <v>150000</v>
      </c>
      <c r="I87" s="49" t="s">
        <v>107</v>
      </c>
      <c r="J87" s="49" t="s">
        <v>469</v>
      </c>
      <c r="K87" s="49" t="s">
        <v>469</v>
      </c>
      <c r="L87" s="49" t="s">
        <v>501</v>
      </c>
    </row>
    <row r="88" spans="1:12" s="79" customFormat="1" ht="131.25" customHeight="1">
      <c r="A88" s="49">
        <v>26</v>
      </c>
      <c r="B88" s="18" t="s">
        <v>471</v>
      </c>
      <c r="C88" s="49"/>
      <c r="D88" s="18" t="s">
        <v>471</v>
      </c>
      <c r="E88" s="49" t="s">
        <v>156</v>
      </c>
      <c r="F88" s="49">
        <v>6</v>
      </c>
      <c r="G88" s="49"/>
      <c r="H88" s="80">
        <f>43920+80</f>
        <v>44000</v>
      </c>
      <c r="I88" s="49" t="s">
        <v>23</v>
      </c>
      <c r="J88" s="49" t="s">
        <v>469</v>
      </c>
      <c r="K88" s="49" t="s">
        <v>469</v>
      </c>
      <c r="L88" s="49" t="s">
        <v>500</v>
      </c>
    </row>
    <row r="89" spans="1:12" s="79" customFormat="1" ht="131.25" customHeight="1">
      <c r="A89" s="49">
        <v>27</v>
      </c>
      <c r="B89" s="18" t="s">
        <v>472</v>
      </c>
      <c r="C89" s="49"/>
      <c r="D89" s="18" t="s">
        <v>485</v>
      </c>
      <c r="E89" s="49" t="s">
        <v>106</v>
      </c>
      <c r="F89" s="49"/>
      <c r="G89" s="49"/>
      <c r="H89" s="80">
        <v>22000</v>
      </c>
      <c r="I89" s="49" t="s">
        <v>23</v>
      </c>
      <c r="J89" s="49" t="s">
        <v>469</v>
      </c>
      <c r="K89" s="49" t="s">
        <v>469</v>
      </c>
      <c r="L89" s="49" t="s">
        <v>500</v>
      </c>
    </row>
    <row r="90" spans="1:12" s="79" customFormat="1" ht="131.25" customHeight="1">
      <c r="A90" s="49">
        <v>28</v>
      </c>
      <c r="B90" s="49" t="s">
        <v>199</v>
      </c>
      <c r="C90" s="49"/>
      <c r="D90" s="18" t="s">
        <v>473</v>
      </c>
      <c r="E90" s="18" t="s">
        <v>106</v>
      </c>
      <c r="F90" s="49"/>
      <c r="G90" s="49"/>
      <c r="H90" s="80">
        <v>10000</v>
      </c>
      <c r="I90" s="49" t="s">
        <v>182</v>
      </c>
      <c r="J90" s="49" t="s">
        <v>469</v>
      </c>
      <c r="K90" s="49" t="s">
        <v>469</v>
      </c>
      <c r="L90" s="49" t="s">
        <v>500</v>
      </c>
    </row>
    <row r="91" spans="1:12" s="79" customFormat="1" ht="131.25" customHeight="1">
      <c r="A91" s="49">
        <v>29</v>
      </c>
      <c r="B91" s="18" t="s">
        <v>479</v>
      </c>
      <c r="C91" s="49"/>
      <c r="D91" s="18" t="s">
        <v>479</v>
      </c>
      <c r="E91" s="49" t="s">
        <v>478</v>
      </c>
      <c r="F91" s="49">
        <v>3</v>
      </c>
      <c r="G91" s="49"/>
      <c r="H91" s="80">
        <v>60000</v>
      </c>
      <c r="I91" s="49" t="s">
        <v>139</v>
      </c>
      <c r="J91" s="49" t="s">
        <v>469</v>
      </c>
      <c r="K91" s="49" t="s">
        <v>469</v>
      </c>
      <c r="L91" s="49" t="s">
        <v>500</v>
      </c>
    </row>
    <row r="92" spans="1:12" s="79" customFormat="1" ht="131.25" customHeight="1">
      <c r="A92" s="49">
        <v>30</v>
      </c>
      <c r="B92" s="18" t="s">
        <v>474</v>
      </c>
      <c r="C92" s="49"/>
      <c r="D92" s="18" t="s">
        <v>474</v>
      </c>
      <c r="E92" s="49" t="s">
        <v>106</v>
      </c>
      <c r="F92" s="49"/>
      <c r="G92" s="49"/>
      <c r="H92" s="81">
        <v>8300</v>
      </c>
      <c r="I92" s="49" t="s">
        <v>23</v>
      </c>
      <c r="J92" s="49" t="s">
        <v>469</v>
      </c>
      <c r="K92" s="49" t="s">
        <v>469</v>
      </c>
      <c r="L92" s="49" t="s">
        <v>500</v>
      </c>
    </row>
    <row r="93" spans="1:12" s="79" customFormat="1" ht="131.25" customHeight="1">
      <c r="A93" s="49">
        <v>31</v>
      </c>
      <c r="B93" s="49" t="s">
        <v>481</v>
      </c>
      <c r="C93" s="49"/>
      <c r="D93" s="18" t="s">
        <v>475</v>
      </c>
      <c r="E93" s="49" t="s">
        <v>106</v>
      </c>
      <c r="F93" s="49"/>
      <c r="G93" s="49"/>
      <c r="H93" s="81">
        <v>20000</v>
      </c>
      <c r="I93" s="49" t="s">
        <v>23</v>
      </c>
      <c r="J93" s="49" t="s">
        <v>469</v>
      </c>
      <c r="K93" s="49" t="s">
        <v>469</v>
      </c>
      <c r="L93" s="49" t="s">
        <v>500</v>
      </c>
    </row>
    <row r="94" spans="1:12" s="79" customFormat="1" ht="131.25" customHeight="1">
      <c r="A94" s="49">
        <v>32</v>
      </c>
      <c r="B94" s="18" t="s">
        <v>476</v>
      </c>
      <c r="C94" s="49"/>
      <c r="D94" s="18" t="s">
        <v>486</v>
      </c>
      <c r="E94" s="49" t="s">
        <v>106</v>
      </c>
      <c r="F94" s="49"/>
      <c r="G94" s="49"/>
      <c r="H94" s="81">
        <v>20000</v>
      </c>
      <c r="I94" s="49" t="s">
        <v>23</v>
      </c>
      <c r="J94" s="49" t="s">
        <v>469</v>
      </c>
      <c r="K94" s="49" t="s">
        <v>469</v>
      </c>
      <c r="L94" s="49" t="s">
        <v>500</v>
      </c>
    </row>
    <row r="95" spans="1:12" s="79" customFormat="1" ht="131.25" customHeight="1">
      <c r="A95" s="49">
        <v>33</v>
      </c>
      <c r="B95" s="49" t="s">
        <v>483</v>
      </c>
      <c r="C95" s="49"/>
      <c r="D95" s="18" t="s">
        <v>484</v>
      </c>
      <c r="E95" s="49" t="s">
        <v>106</v>
      </c>
      <c r="F95" s="49"/>
      <c r="G95" s="49"/>
      <c r="H95" s="81">
        <v>30000</v>
      </c>
      <c r="I95" s="49" t="s">
        <v>23</v>
      </c>
      <c r="J95" s="49" t="s">
        <v>469</v>
      </c>
      <c r="K95" s="49" t="s">
        <v>469</v>
      </c>
      <c r="L95" s="49" t="s">
        <v>500</v>
      </c>
    </row>
    <row r="96" spans="1:12" s="79" customFormat="1" ht="131.25" customHeight="1">
      <c r="A96" s="49">
        <v>34</v>
      </c>
      <c r="B96" s="49" t="s">
        <v>483</v>
      </c>
      <c r="C96" s="49"/>
      <c r="D96" s="82" t="s">
        <v>482</v>
      </c>
      <c r="E96" s="49" t="s">
        <v>106</v>
      </c>
      <c r="F96" s="49"/>
      <c r="G96" s="49"/>
      <c r="H96" s="81">
        <v>8700</v>
      </c>
      <c r="I96" s="49" t="s">
        <v>23</v>
      </c>
      <c r="J96" s="49" t="s">
        <v>469</v>
      </c>
      <c r="K96" s="49" t="s">
        <v>469</v>
      </c>
      <c r="L96" s="49" t="s">
        <v>500</v>
      </c>
    </row>
    <row r="97" spans="1:12" s="79" customFormat="1" ht="131.25" customHeight="1">
      <c r="A97" s="49">
        <v>35</v>
      </c>
      <c r="B97" s="49" t="s">
        <v>487</v>
      </c>
      <c r="C97" s="49"/>
      <c r="D97" s="82" t="s">
        <v>477</v>
      </c>
      <c r="E97" s="49" t="s">
        <v>106</v>
      </c>
      <c r="F97" s="49"/>
      <c r="G97" s="49"/>
      <c r="H97" s="83">
        <v>440000</v>
      </c>
      <c r="I97" s="49" t="s">
        <v>107</v>
      </c>
      <c r="J97" s="49" t="s">
        <v>469</v>
      </c>
      <c r="K97" s="49" t="s">
        <v>469</v>
      </c>
      <c r="L97" s="49" t="s">
        <v>516</v>
      </c>
    </row>
    <row r="98" spans="1:12" s="60" customFormat="1" ht="81" customHeight="1">
      <c r="A98" s="127">
        <v>36</v>
      </c>
      <c r="B98" s="127" t="s">
        <v>509</v>
      </c>
      <c r="C98" s="127"/>
      <c r="D98" s="127" t="s">
        <v>510</v>
      </c>
      <c r="E98" s="127" t="s">
        <v>106</v>
      </c>
      <c r="F98" s="127"/>
      <c r="G98" s="127"/>
      <c r="H98" s="127">
        <v>65156</v>
      </c>
      <c r="I98" s="127" t="s">
        <v>23</v>
      </c>
      <c r="J98" s="49" t="s">
        <v>469</v>
      </c>
      <c r="K98" s="49" t="s">
        <v>469</v>
      </c>
      <c r="L98" s="127"/>
    </row>
    <row r="99" spans="1:12" s="60" customFormat="1" ht="65.25" customHeight="1">
      <c r="A99" s="127">
        <v>37</v>
      </c>
      <c r="B99" s="127" t="s">
        <v>511</v>
      </c>
      <c r="C99" s="127"/>
      <c r="D99" s="127" t="s">
        <v>519</v>
      </c>
      <c r="E99" s="127" t="s">
        <v>106</v>
      </c>
      <c r="F99" s="127"/>
      <c r="G99" s="127"/>
      <c r="H99" s="127">
        <v>13590</v>
      </c>
      <c r="I99" s="127" t="s">
        <v>512</v>
      </c>
      <c r="J99" s="49" t="s">
        <v>469</v>
      </c>
      <c r="K99" s="49" t="s">
        <v>469</v>
      </c>
      <c r="L99" s="127"/>
    </row>
    <row r="100" spans="1:12" s="72" customFormat="1" ht="156" customHeight="1">
      <c r="A100" s="49">
        <v>38</v>
      </c>
      <c r="B100" s="49" t="s">
        <v>204</v>
      </c>
      <c r="C100" s="49"/>
      <c r="D100" s="49" t="s">
        <v>204</v>
      </c>
      <c r="E100" s="49" t="s">
        <v>205</v>
      </c>
      <c r="F100" s="49">
        <v>44</v>
      </c>
      <c r="G100" s="49"/>
      <c r="H100" s="49">
        <v>11416</v>
      </c>
      <c r="I100" s="127" t="s">
        <v>512</v>
      </c>
      <c r="J100" s="49" t="s">
        <v>469</v>
      </c>
      <c r="K100" s="49" t="s">
        <v>469</v>
      </c>
      <c r="L100" s="49"/>
    </row>
    <row r="101" spans="1:12" s="60" customFormat="1" ht="61.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2"/>
      <c r="L101" s="63"/>
    </row>
    <row r="102" spans="1:12" s="60" customFormat="1" ht="61.5" customHeight="1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2"/>
      <c r="L102" s="63"/>
    </row>
    <row r="103" spans="1:12" s="60" customFormat="1" ht="61.5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2"/>
      <c r="L103" s="63"/>
    </row>
    <row r="104" spans="1:12" s="60" customFormat="1" ht="61.5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2"/>
      <c r="L104" s="63"/>
    </row>
    <row r="105" spans="1:12" s="60" customFormat="1" ht="61.5" customHeight="1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2"/>
      <c r="L105" s="63"/>
    </row>
    <row r="106" spans="1:12" s="60" customFormat="1" ht="64.5" customHeight="1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2"/>
      <c r="L106" s="63"/>
    </row>
    <row r="107" spans="1:12" s="60" customFormat="1" ht="7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2"/>
      <c r="L107" s="63"/>
    </row>
    <row r="108" spans="1:12" s="60" customFormat="1" ht="38.25" customHeight="1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2"/>
      <c r="L108" s="63"/>
    </row>
    <row r="109" spans="1:12" s="60" customFormat="1" ht="51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2"/>
      <c r="L109" s="63"/>
    </row>
    <row r="110" spans="1:12" s="60" customFormat="1" ht="56.2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2"/>
      <c r="L110" s="63"/>
    </row>
    <row r="111" spans="1:12" s="60" customFormat="1" ht="15.75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2"/>
      <c r="L111" s="63"/>
    </row>
    <row r="112" spans="1:12" s="60" customFormat="1" ht="15.7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2"/>
      <c r="L112" s="63"/>
    </row>
    <row r="113" spans="1:12" s="60" customFormat="1" ht="15.75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2"/>
      <c r="L113" s="63"/>
    </row>
    <row r="114" spans="1:12" s="60" customFormat="1" ht="15.75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2"/>
      <c r="L114" s="63"/>
    </row>
    <row r="115" spans="1:12" s="60" customFormat="1" ht="15.75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2"/>
      <c r="L115" s="63"/>
    </row>
    <row r="116" spans="1:12" s="60" customFormat="1" ht="15.7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2"/>
      <c r="L116" s="63"/>
    </row>
    <row r="117" spans="1:12" s="60" customFormat="1" ht="15.7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2"/>
      <c r="L117" s="63"/>
    </row>
    <row r="118" spans="1:12" s="60" customFormat="1" ht="15.75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2"/>
      <c r="L118" s="63"/>
    </row>
    <row r="119" spans="1:12" s="60" customFormat="1" ht="40.5" customHeight="1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2"/>
      <c r="L119" s="63"/>
    </row>
    <row r="120" spans="1:12" s="60" customFormat="1" ht="15.75">
      <c r="A120" s="62"/>
      <c r="B120" s="63"/>
      <c r="C120" s="63"/>
      <c r="D120" s="63"/>
      <c r="E120" s="63"/>
      <c r="F120" s="63"/>
      <c r="G120" s="63"/>
      <c r="H120" s="63"/>
      <c r="I120" s="63"/>
      <c r="J120" s="63"/>
      <c r="K120" s="62"/>
      <c r="L120" s="63"/>
    </row>
    <row r="121" spans="1:12" s="60" customFormat="1" ht="15.7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2"/>
      <c r="L121" s="63"/>
    </row>
    <row r="122" spans="1:12" s="60" customFormat="1" ht="15.7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2"/>
      <c r="L122" s="63"/>
    </row>
    <row r="123" spans="1:12" s="60" customFormat="1" ht="79.5" customHeight="1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2"/>
      <c r="L123" s="63"/>
    </row>
    <row r="124" spans="1:12" s="60" customFormat="1" ht="66.75" customHeight="1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2"/>
      <c r="L124" s="63"/>
    </row>
    <row r="125" spans="1:12" s="60" customFormat="1" ht="25.5" customHeight="1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2"/>
      <c r="L125" s="63"/>
    </row>
    <row r="126" spans="1:12" s="60" customFormat="1" ht="15.75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2"/>
      <c r="L126" s="63"/>
    </row>
    <row r="127" spans="1:12" s="60" customFormat="1" ht="33" customHeight="1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2"/>
      <c r="L127" s="63"/>
    </row>
    <row r="128" spans="1:12" s="60" customFormat="1" ht="15.75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2"/>
      <c r="L128" s="63"/>
    </row>
    <row r="129" spans="1:12" s="60" customFormat="1" ht="37.5" customHeight="1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2"/>
      <c r="L129" s="63"/>
    </row>
    <row r="130" spans="1:12" s="60" customFormat="1" ht="15.75">
      <c r="A130" s="62"/>
      <c r="B130" s="63"/>
      <c r="C130" s="63"/>
      <c r="D130" s="63"/>
      <c r="E130" s="63"/>
      <c r="F130" s="63"/>
      <c r="G130" s="63"/>
      <c r="H130" s="63"/>
      <c r="I130" s="63"/>
      <c r="J130" s="63"/>
      <c r="K130" s="62"/>
      <c r="L130" s="63"/>
    </row>
    <row r="131" spans="1:12" s="60" customFormat="1" ht="15.75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2"/>
      <c r="L131" s="63"/>
    </row>
    <row r="132" spans="1:12" s="60" customFormat="1" ht="39.7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2"/>
      <c r="L132" s="63"/>
    </row>
    <row r="133" spans="1:12" s="60" customFormat="1" ht="108" customHeigh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2"/>
      <c r="L133" s="63"/>
    </row>
    <row r="134" spans="1:12" s="60" customFormat="1" ht="108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2"/>
      <c r="L134" s="63"/>
    </row>
    <row r="135" spans="1:12" s="60" customFormat="1" ht="15.75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2"/>
      <c r="L135" s="63"/>
    </row>
    <row r="136" spans="1:12" s="60" customFormat="1" ht="15.7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2"/>
      <c r="L136" s="63"/>
    </row>
    <row r="137" spans="1:12" s="60" customFormat="1" ht="15.75">
      <c r="A137" s="62"/>
      <c r="B137" s="63"/>
      <c r="C137" s="63"/>
      <c r="D137" s="63"/>
      <c r="E137" s="63"/>
      <c r="F137" s="63"/>
      <c r="G137" s="63"/>
      <c r="H137" s="63"/>
      <c r="I137" s="63"/>
      <c r="J137" s="63"/>
      <c r="K137" s="62"/>
      <c r="L137" s="63"/>
    </row>
    <row r="138" spans="1:12" s="60" customFormat="1" ht="62.25" customHeight="1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2"/>
      <c r="L138" s="63"/>
    </row>
    <row r="139" spans="1:12" s="60" customFormat="1" ht="15.75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2"/>
      <c r="L139" s="63"/>
    </row>
    <row r="140" spans="1:12" s="60" customFormat="1" ht="15.75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2"/>
      <c r="L140" s="63"/>
    </row>
    <row r="141" spans="1:12" s="60" customFormat="1" ht="15.7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2"/>
      <c r="L141" s="63"/>
    </row>
    <row r="142" spans="1:12" s="60" customFormat="1" ht="26.25" customHeight="1">
      <c r="A142" s="62"/>
      <c r="B142" s="63"/>
      <c r="C142" s="63"/>
      <c r="D142" s="63"/>
      <c r="E142" s="63"/>
      <c r="F142" s="63"/>
      <c r="G142" s="63"/>
      <c r="H142" s="63"/>
      <c r="I142" s="63"/>
      <c r="J142" s="63"/>
      <c r="K142" s="62"/>
      <c r="L142" s="63"/>
    </row>
    <row r="143" spans="1:12" s="60" customFormat="1" ht="15.75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2"/>
      <c r="L143" s="63"/>
    </row>
    <row r="144" spans="1:12" s="64" customFormat="1" ht="15.7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2"/>
      <c r="L144" s="63"/>
    </row>
    <row r="145" spans="1:12" s="64" customFormat="1" ht="15.75">
      <c r="A145" s="62"/>
      <c r="B145" s="63"/>
      <c r="C145" s="63"/>
      <c r="D145" s="63"/>
      <c r="E145" s="63"/>
      <c r="F145" s="63"/>
      <c r="G145" s="63"/>
      <c r="H145" s="63"/>
      <c r="I145" s="63"/>
      <c r="J145" s="63"/>
      <c r="K145" s="62"/>
      <c r="L145" s="63"/>
    </row>
    <row r="146" spans="1:12" s="64" customFormat="1" ht="15.75">
      <c r="A146" s="62"/>
      <c r="B146" s="63"/>
      <c r="C146" s="63"/>
      <c r="D146" s="63"/>
      <c r="E146" s="63"/>
      <c r="F146" s="63"/>
      <c r="G146" s="63"/>
      <c r="H146" s="63"/>
      <c r="I146" s="63"/>
      <c r="J146" s="63"/>
      <c r="K146" s="62"/>
      <c r="L146" s="63"/>
    </row>
    <row r="147" spans="1:12" s="64" customFormat="1" ht="15.75">
      <c r="A147" s="62"/>
      <c r="B147" s="63"/>
      <c r="C147" s="63"/>
      <c r="D147" s="63"/>
      <c r="E147" s="63"/>
      <c r="F147" s="63"/>
      <c r="G147" s="63"/>
      <c r="H147" s="63"/>
      <c r="I147" s="63"/>
      <c r="J147" s="63"/>
      <c r="K147" s="62"/>
      <c r="L147" s="63"/>
    </row>
    <row r="148" spans="1:12" s="64" customFormat="1" ht="15.75">
      <c r="A148" s="62"/>
      <c r="B148" s="63"/>
      <c r="C148" s="63"/>
      <c r="D148" s="63"/>
      <c r="E148" s="63"/>
      <c r="F148" s="63"/>
      <c r="G148" s="63"/>
      <c r="H148" s="63"/>
      <c r="I148" s="63"/>
      <c r="J148" s="63"/>
      <c r="K148" s="62"/>
      <c r="L148" s="63"/>
    </row>
    <row r="149" spans="1:12" s="64" customFormat="1" ht="15.7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2"/>
      <c r="L149" s="63"/>
    </row>
    <row r="150" spans="1:12" s="64" customFormat="1" ht="15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2"/>
      <c r="L150" s="63"/>
    </row>
    <row r="151" spans="1:12" s="64" customFormat="1" ht="15.75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2"/>
      <c r="L151" s="63"/>
    </row>
    <row r="152" spans="1:12" s="64" customFormat="1" ht="15.7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62"/>
      <c r="L152" s="63"/>
    </row>
    <row r="153" spans="1:12" s="64" customFormat="1" ht="15.75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62"/>
      <c r="L153" s="63"/>
    </row>
    <row r="154" spans="1:12" s="64" customFormat="1" ht="15.7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2"/>
      <c r="L154" s="63"/>
    </row>
    <row r="155" spans="1:12" s="64" customFormat="1" ht="15.7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2"/>
      <c r="L155" s="63"/>
    </row>
    <row r="156" spans="1:12" s="64" customFormat="1" ht="15.7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2"/>
      <c r="L156" s="63"/>
    </row>
    <row r="157" spans="1:12" s="64" customFormat="1" ht="15.7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2"/>
      <c r="L157" s="63"/>
    </row>
    <row r="158" spans="1:12" s="64" customFormat="1" ht="15.75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2"/>
      <c r="L158" s="63"/>
    </row>
    <row r="159" spans="1:12" s="64" customFormat="1" ht="15.75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2"/>
      <c r="L159" s="63"/>
    </row>
    <row r="160" spans="1:12" s="64" customFormat="1" ht="15.7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2"/>
      <c r="L160" s="63"/>
    </row>
    <row r="161" spans="1:12" s="64" customFormat="1" ht="15.75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2"/>
      <c r="L161" s="63"/>
    </row>
    <row r="162" spans="1:12" s="64" customFormat="1" ht="15.75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62"/>
      <c r="L162" s="63"/>
    </row>
    <row r="163" spans="1:12" s="64" customFormat="1" ht="15.7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2"/>
      <c r="L163" s="63"/>
    </row>
    <row r="164" spans="1:12" s="64" customFormat="1" ht="15.75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62"/>
      <c r="L164" s="63"/>
    </row>
    <row r="165" spans="1:12" s="64" customFormat="1" ht="15.75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62"/>
      <c r="L165" s="63"/>
    </row>
    <row r="166" spans="1:12" s="64" customFormat="1" ht="15.75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2"/>
      <c r="L166" s="63"/>
    </row>
    <row r="167" spans="1:12" s="64" customFormat="1" ht="15.75">
      <c r="A167" s="62"/>
      <c r="B167" s="63"/>
      <c r="C167" s="63"/>
      <c r="D167" s="63"/>
      <c r="E167" s="63"/>
      <c r="F167" s="63"/>
      <c r="G167" s="63"/>
      <c r="H167" s="63"/>
      <c r="I167" s="63"/>
      <c r="J167" s="63"/>
      <c r="K167" s="62"/>
      <c r="L167" s="63"/>
    </row>
    <row r="168" spans="1:12" s="64" customFormat="1" ht="15.75">
      <c r="A168" s="62"/>
      <c r="B168" s="63"/>
      <c r="C168" s="63"/>
      <c r="D168" s="63"/>
      <c r="E168" s="63"/>
      <c r="F168" s="63"/>
      <c r="G168" s="63"/>
      <c r="H168" s="63"/>
      <c r="I168" s="63"/>
      <c r="J168" s="63"/>
      <c r="K168" s="62"/>
      <c r="L168" s="63"/>
    </row>
    <row r="169" spans="1:12" s="64" customFormat="1" ht="15.75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2"/>
      <c r="L169" s="63"/>
    </row>
    <row r="170" spans="1:12" s="64" customFormat="1" ht="15.75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2"/>
      <c r="L170" s="63"/>
    </row>
    <row r="171" spans="1:12" s="64" customFormat="1" ht="15.75">
      <c r="A171" s="62"/>
      <c r="B171" s="63"/>
      <c r="C171" s="63"/>
      <c r="D171" s="63"/>
      <c r="E171" s="63"/>
      <c r="F171" s="63"/>
      <c r="G171" s="63"/>
      <c r="H171" s="63"/>
      <c r="I171" s="63"/>
      <c r="J171" s="63"/>
      <c r="K171" s="62"/>
      <c r="L171" s="63"/>
    </row>
    <row r="172" spans="1:12" s="64" customFormat="1" ht="15.75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2"/>
      <c r="L172" s="63"/>
    </row>
    <row r="173" spans="1:12" s="64" customFormat="1" ht="15.75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2"/>
      <c r="L173" s="63"/>
    </row>
    <row r="174" spans="1:12" s="64" customFormat="1" ht="15.75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2"/>
      <c r="L174" s="63"/>
    </row>
    <row r="175" spans="1:12" s="64" customFormat="1" ht="15.75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2"/>
      <c r="L175" s="63"/>
    </row>
    <row r="176" spans="1:11" s="64" customFormat="1" ht="15.75">
      <c r="A176" s="65"/>
      <c r="F176" s="66"/>
      <c r="G176" s="66"/>
      <c r="K176" s="65"/>
    </row>
    <row r="177" spans="1:11" s="64" customFormat="1" ht="15.75">
      <c r="A177" s="65"/>
      <c r="F177" s="66"/>
      <c r="G177" s="66"/>
      <c r="K177" s="65"/>
    </row>
    <row r="178" spans="1:11" s="64" customFormat="1" ht="15.75">
      <c r="A178" s="65"/>
      <c r="F178" s="66"/>
      <c r="G178" s="66"/>
      <c r="K178" s="65"/>
    </row>
    <row r="179" spans="1:11" s="64" customFormat="1" ht="15.75">
      <c r="A179" s="65"/>
      <c r="F179" s="66"/>
      <c r="G179" s="66"/>
      <c r="K179" s="65"/>
    </row>
    <row r="180" spans="1:11" s="64" customFormat="1" ht="15.75">
      <c r="A180" s="65"/>
      <c r="F180" s="66"/>
      <c r="G180" s="66"/>
      <c r="K180" s="65"/>
    </row>
    <row r="181" spans="1:11" s="64" customFormat="1" ht="15.75">
      <c r="A181" s="65"/>
      <c r="F181" s="66"/>
      <c r="G181" s="66"/>
      <c r="K181" s="65"/>
    </row>
  </sheetData>
  <mergeCells count="85">
    <mergeCell ref="I74:I83"/>
    <mergeCell ref="J74:J83"/>
    <mergeCell ref="K74:K83"/>
    <mergeCell ref="L74:L83"/>
    <mergeCell ref="A74:A83"/>
    <mergeCell ref="B74:B83"/>
    <mergeCell ref="C74:C83"/>
    <mergeCell ref="H74:H83"/>
    <mergeCell ref="L62:L63"/>
    <mergeCell ref="A66:A73"/>
    <mergeCell ref="B66:B73"/>
    <mergeCell ref="C66:C73"/>
    <mergeCell ref="H66:H73"/>
    <mergeCell ref="I66:I73"/>
    <mergeCell ref="J66:J73"/>
    <mergeCell ref="K66:K73"/>
    <mergeCell ref="L66:L73"/>
    <mergeCell ref="J60:J61"/>
    <mergeCell ref="K60:K61"/>
    <mergeCell ref="L60:L61"/>
    <mergeCell ref="A62:A63"/>
    <mergeCell ref="B62:B63"/>
    <mergeCell ref="C62:C63"/>
    <mergeCell ref="H62:H63"/>
    <mergeCell ref="I62:I63"/>
    <mergeCell ref="J62:J63"/>
    <mergeCell ref="K62:K63"/>
    <mergeCell ref="A60:A61"/>
    <mergeCell ref="B60:B61"/>
    <mergeCell ref="C60:C61"/>
    <mergeCell ref="I60:I61"/>
    <mergeCell ref="K46:K48"/>
    <mergeCell ref="L46:L48"/>
    <mergeCell ref="A49:A51"/>
    <mergeCell ref="B49:B51"/>
    <mergeCell ref="C49:C51"/>
    <mergeCell ref="H49:H51"/>
    <mergeCell ref="I49:I51"/>
    <mergeCell ref="J49:J51"/>
    <mergeCell ref="K49:K51"/>
    <mergeCell ref="L49:L51"/>
    <mergeCell ref="A46:A48"/>
    <mergeCell ref="B46:B48"/>
    <mergeCell ref="I46:I48"/>
    <mergeCell ref="J46:J48"/>
    <mergeCell ref="J38:J42"/>
    <mergeCell ref="K38:K42"/>
    <mergeCell ref="L38:L42"/>
    <mergeCell ref="A43:A44"/>
    <mergeCell ref="B43:B44"/>
    <mergeCell ref="C43:C44"/>
    <mergeCell ref="I43:I44"/>
    <mergeCell ref="J43:J44"/>
    <mergeCell ref="K43:K44"/>
    <mergeCell ref="L43:L44"/>
    <mergeCell ref="A38:A42"/>
    <mergeCell ref="B38:B42"/>
    <mergeCell ref="C38:C42"/>
    <mergeCell ref="I38:I42"/>
    <mergeCell ref="L13:L36"/>
    <mergeCell ref="C19:C24"/>
    <mergeCell ref="H19:H24"/>
    <mergeCell ref="C25:C30"/>
    <mergeCell ref="H25:H30"/>
    <mergeCell ref="C31:C36"/>
    <mergeCell ref="H31:H36"/>
    <mergeCell ref="H13:H18"/>
    <mergeCell ref="I13:I36"/>
    <mergeCell ref="J13:J36"/>
    <mergeCell ref="A9:D9"/>
    <mergeCell ref="E9:F9"/>
    <mergeCell ref="A10:B10"/>
    <mergeCell ref="K13:K36"/>
    <mergeCell ref="A11:A12"/>
    <mergeCell ref="A13:A36"/>
    <mergeCell ref="B13:B36"/>
    <mergeCell ref="C13:C18"/>
    <mergeCell ref="A5:M5"/>
    <mergeCell ref="A6:E6"/>
    <mergeCell ref="A7:F7"/>
    <mergeCell ref="A8:C8"/>
    <mergeCell ref="A1:M1"/>
    <mergeCell ref="A3:M3"/>
    <mergeCell ref="A2:F2"/>
    <mergeCell ref="A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18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="75" zoomScaleNormal="75" zoomScaleSheetLayoutView="75" workbookViewId="0" topLeftCell="A136">
      <selection activeCell="O120" sqref="O120"/>
    </sheetView>
  </sheetViews>
  <sheetFormatPr defaultColWidth="9.140625" defaultRowHeight="12.75"/>
  <cols>
    <col min="1" max="1" width="3.7109375" style="117" customWidth="1"/>
    <col min="2" max="2" width="53.28125" style="119" customWidth="1"/>
    <col min="3" max="3" width="5.421875" style="119" customWidth="1"/>
    <col min="4" max="4" width="96.7109375" style="119" customWidth="1"/>
    <col min="5" max="5" width="12.57421875" style="119" customWidth="1"/>
    <col min="6" max="6" width="13.421875" style="120" customWidth="1"/>
    <col min="7" max="7" width="0.42578125" style="119" hidden="1" customWidth="1"/>
    <col min="8" max="8" width="0.5625" style="119" customWidth="1"/>
    <col min="9" max="9" width="17.00390625" style="119" customWidth="1"/>
    <col min="10" max="10" width="17.421875" style="119" customWidth="1"/>
    <col min="11" max="11" width="23.7109375" style="119" customWidth="1"/>
    <col min="12" max="12" width="12.28125" style="119" customWidth="1"/>
    <col min="13" max="13" width="20.8515625" style="119" customWidth="1"/>
    <col min="14" max="16384" width="9.140625" style="119" customWidth="1"/>
  </cols>
  <sheetData>
    <row r="1" spans="1:13" s="17" customFormat="1" ht="24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17" customFormat="1" ht="24" customHeight="1">
      <c r="A2" s="157" t="s">
        <v>515</v>
      </c>
      <c r="B2" s="157"/>
      <c r="C2" s="157"/>
      <c r="D2" s="157"/>
      <c r="E2" s="157"/>
      <c r="F2" s="157"/>
      <c r="G2" s="87"/>
      <c r="H2" s="87"/>
      <c r="I2" s="87"/>
      <c r="J2" s="87"/>
      <c r="K2" s="87"/>
      <c r="L2" s="87"/>
      <c r="M2" s="87"/>
    </row>
    <row r="3" spans="1:13" s="17" customFormat="1" ht="24" customHeight="1">
      <c r="A3" s="195" t="s">
        <v>498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7" customFormat="1" ht="24" customHeight="1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s="17" customFormat="1" ht="24" customHeight="1">
      <c r="A5" s="196" t="s">
        <v>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s="17" customFormat="1" ht="24" customHeight="1">
      <c r="A6" s="196" t="s">
        <v>4</v>
      </c>
      <c r="B6" s="196"/>
      <c r="C6" s="196"/>
      <c r="D6" s="196"/>
      <c r="E6" s="196"/>
      <c r="F6" s="88"/>
      <c r="G6" s="89"/>
      <c r="H6" s="89"/>
      <c r="I6" s="89"/>
      <c r="J6" s="89"/>
      <c r="K6" s="89"/>
      <c r="L6" s="89"/>
      <c r="M6" s="89"/>
    </row>
    <row r="7" spans="1:13" s="17" customFormat="1" ht="24" customHeight="1">
      <c r="A7" s="196" t="s">
        <v>206</v>
      </c>
      <c r="B7" s="196"/>
      <c r="C7" s="196"/>
      <c r="D7" s="196"/>
      <c r="E7" s="196"/>
      <c r="F7" s="196"/>
      <c r="G7" s="89"/>
      <c r="H7" s="89"/>
      <c r="I7" s="89"/>
      <c r="J7" s="89"/>
      <c r="K7" s="89"/>
      <c r="L7" s="89"/>
      <c r="M7" s="89"/>
    </row>
    <row r="8" spans="1:13" s="17" customFormat="1" ht="24" customHeight="1" thickBot="1">
      <c r="A8" s="197" t="s">
        <v>6</v>
      </c>
      <c r="B8" s="197"/>
      <c r="C8" s="197"/>
      <c r="D8" s="87"/>
      <c r="E8" s="87"/>
      <c r="F8" s="87"/>
      <c r="G8" s="87"/>
      <c r="H8" s="87"/>
      <c r="I8" s="87"/>
      <c r="J8" s="89"/>
      <c r="K8" s="89"/>
      <c r="L8" s="87"/>
      <c r="M8" s="87"/>
    </row>
    <row r="9" spans="1:13" s="17" customFormat="1" ht="39" customHeight="1" thickBot="1">
      <c r="A9" s="198" t="s">
        <v>7</v>
      </c>
      <c r="B9" s="199"/>
      <c r="C9" s="199"/>
      <c r="D9" s="200"/>
      <c r="E9" s="201">
        <f>2102235+500</f>
        <v>2102735</v>
      </c>
      <c r="F9" s="202"/>
      <c r="G9" s="87"/>
      <c r="H9" s="87"/>
      <c r="I9" s="87"/>
      <c r="J9" s="89"/>
      <c r="K9" s="89"/>
      <c r="L9" s="87"/>
      <c r="M9" s="87"/>
    </row>
    <row r="10" spans="1:13" s="17" customFormat="1" ht="24" customHeight="1">
      <c r="A10" s="195" t="s">
        <v>8</v>
      </c>
      <c r="B10" s="195"/>
      <c r="C10" s="87"/>
      <c r="D10" s="87"/>
      <c r="E10" s="87"/>
      <c r="F10" s="90"/>
      <c r="G10" s="87"/>
      <c r="H10" s="87"/>
      <c r="I10" s="87"/>
      <c r="J10" s="87"/>
      <c r="K10" s="87"/>
      <c r="L10" s="87"/>
      <c r="M10" s="87"/>
    </row>
    <row r="11" spans="1:13" s="17" customFormat="1" ht="143.25" customHeight="1">
      <c r="A11" s="18"/>
      <c r="B11" s="18" t="s">
        <v>10</v>
      </c>
      <c r="C11" s="91" t="s">
        <v>11</v>
      </c>
      <c r="D11" s="18" t="s">
        <v>12</v>
      </c>
      <c r="E11" s="91" t="s">
        <v>13</v>
      </c>
      <c r="F11" s="92" t="s">
        <v>14</v>
      </c>
      <c r="G11" s="91"/>
      <c r="H11" s="91"/>
      <c r="I11" s="91" t="s">
        <v>15</v>
      </c>
      <c r="J11" s="18" t="s">
        <v>16</v>
      </c>
      <c r="K11" s="18" t="s">
        <v>17</v>
      </c>
      <c r="L11" s="18" t="s">
        <v>18</v>
      </c>
      <c r="M11" s="18" t="s">
        <v>19</v>
      </c>
    </row>
    <row r="12" spans="1:13" s="17" customFormat="1" ht="14.25" thickBot="1">
      <c r="A12" s="25"/>
      <c r="B12" s="25">
        <v>1</v>
      </c>
      <c r="C12" s="25">
        <v>2</v>
      </c>
      <c r="D12" s="25">
        <v>3</v>
      </c>
      <c r="E12" s="25">
        <v>4</v>
      </c>
      <c r="F12" s="42">
        <v>5</v>
      </c>
      <c r="G12" s="25"/>
      <c r="H12" s="25"/>
      <c r="I12" s="25">
        <v>6</v>
      </c>
      <c r="J12" s="25">
        <v>7</v>
      </c>
      <c r="K12" s="25">
        <v>8</v>
      </c>
      <c r="L12" s="25">
        <v>9</v>
      </c>
      <c r="M12" s="25">
        <v>10</v>
      </c>
    </row>
    <row r="13" spans="1:13" s="17" customFormat="1" ht="54.75" customHeight="1">
      <c r="A13" s="165">
        <v>1</v>
      </c>
      <c r="B13" s="169" t="s">
        <v>207</v>
      </c>
      <c r="C13" s="169"/>
      <c r="D13" s="14" t="s">
        <v>208</v>
      </c>
      <c r="E13" s="14" t="s">
        <v>152</v>
      </c>
      <c r="F13" s="15">
        <v>380700</v>
      </c>
      <c r="G13" s="15">
        <v>0.67</v>
      </c>
      <c r="H13" s="15"/>
      <c r="I13" s="93">
        <v>20938.5</v>
      </c>
      <c r="J13" s="169" t="s">
        <v>23</v>
      </c>
      <c r="K13" s="154" t="s">
        <v>108</v>
      </c>
      <c r="L13" s="154" t="s">
        <v>209</v>
      </c>
      <c r="M13" s="134" t="s">
        <v>210</v>
      </c>
    </row>
    <row r="14" spans="1:13" s="17" customFormat="1" ht="54.75" customHeight="1">
      <c r="A14" s="167"/>
      <c r="B14" s="170"/>
      <c r="C14" s="170"/>
      <c r="D14" s="18" t="s">
        <v>211</v>
      </c>
      <c r="E14" s="18" t="s">
        <v>152</v>
      </c>
      <c r="F14" s="19">
        <v>19000</v>
      </c>
      <c r="G14" s="19"/>
      <c r="H14" s="19"/>
      <c r="I14" s="94">
        <v>2090</v>
      </c>
      <c r="J14" s="170"/>
      <c r="K14" s="155"/>
      <c r="L14" s="155"/>
      <c r="M14" s="135"/>
    </row>
    <row r="15" spans="1:13" s="17" customFormat="1" ht="54.75" customHeight="1">
      <c r="A15" s="167"/>
      <c r="B15" s="170"/>
      <c r="C15" s="170"/>
      <c r="D15" s="18" t="s">
        <v>212</v>
      </c>
      <c r="E15" s="18" t="s">
        <v>152</v>
      </c>
      <c r="F15" s="19">
        <v>89500</v>
      </c>
      <c r="G15" s="19"/>
      <c r="H15" s="19"/>
      <c r="I15" s="94">
        <v>653.35</v>
      </c>
      <c r="J15" s="170"/>
      <c r="K15" s="155"/>
      <c r="L15" s="155"/>
      <c r="M15" s="135"/>
    </row>
    <row r="16" spans="1:13" s="17" customFormat="1" ht="54.75" customHeight="1">
      <c r="A16" s="167"/>
      <c r="B16" s="170"/>
      <c r="C16" s="170"/>
      <c r="D16" s="18" t="s">
        <v>213</v>
      </c>
      <c r="E16" s="18" t="s">
        <v>152</v>
      </c>
      <c r="F16" s="19">
        <v>100000</v>
      </c>
      <c r="G16" s="19"/>
      <c r="H16" s="19"/>
      <c r="I16" s="94">
        <v>1545.42</v>
      </c>
      <c r="J16" s="170"/>
      <c r="K16" s="155"/>
      <c r="L16" s="155"/>
      <c r="M16" s="135"/>
    </row>
    <row r="17" spans="1:13" s="17" customFormat="1" ht="54.75" customHeight="1">
      <c r="A17" s="167"/>
      <c r="B17" s="170"/>
      <c r="C17" s="170"/>
      <c r="D17" s="18" t="s">
        <v>214</v>
      </c>
      <c r="E17" s="18" t="s">
        <v>152</v>
      </c>
      <c r="F17" s="19">
        <v>233000</v>
      </c>
      <c r="G17" s="19"/>
      <c r="H17" s="19"/>
      <c r="I17" s="94">
        <v>1165</v>
      </c>
      <c r="J17" s="170"/>
      <c r="K17" s="155"/>
      <c r="L17" s="155"/>
      <c r="M17" s="135"/>
    </row>
    <row r="18" spans="1:13" s="17" customFormat="1" ht="54.75" customHeight="1">
      <c r="A18" s="167"/>
      <c r="B18" s="170"/>
      <c r="C18" s="170"/>
      <c r="D18" s="18" t="s">
        <v>215</v>
      </c>
      <c r="E18" s="18" t="s">
        <v>216</v>
      </c>
      <c r="F18" s="19">
        <v>3750</v>
      </c>
      <c r="G18" s="19"/>
      <c r="H18" s="19"/>
      <c r="I18" s="94">
        <v>24375</v>
      </c>
      <c r="J18" s="170"/>
      <c r="K18" s="155"/>
      <c r="L18" s="155"/>
      <c r="M18" s="135"/>
    </row>
    <row r="19" spans="1:13" s="17" customFormat="1" ht="54.75" customHeight="1">
      <c r="A19" s="167"/>
      <c r="B19" s="170"/>
      <c r="C19" s="170"/>
      <c r="D19" s="18" t="s">
        <v>217</v>
      </c>
      <c r="E19" s="18" t="s">
        <v>216</v>
      </c>
      <c r="F19" s="19">
        <v>16</v>
      </c>
      <c r="G19" s="19"/>
      <c r="H19" s="19"/>
      <c r="I19" s="94">
        <v>299.2</v>
      </c>
      <c r="J19" s="170"/>
      <c r="K19" s="155"/>
      <c r="L19" s="155"/>
      <c r="M19" s="135"/>
    </row>
    <row r="20" spans="1:13" s="17" customFormat="1" ht="54.75" customHeight="1">
      <c r="A20" s="167"/>
      <c r="B20" s="170"/>
      <c r="C20" s="170"/>
      <c r="D20" s="18" t="s">
        <v>218</v>
      </c>
      <c r="E20" s="18"/>
      <c r="F20" s="19"/>
      <c r="G20" s="19"/>
      <c r="H20" s="19"/>
      <c r="I20" s="94">
        <v>3184.73</v>
      </c>
      <c r="J20" s="170"/>
      <c r="K20" s="155"/>
      <c r="L20" s="155"/>
      <c r="M20" s="135"/>
    </row>
    <row r="21" spans="1:13" s="17" customFormat="1" ht="54.75" customHeight="1">
      <c r="A21" s="167"/>
      <c r="B21" s="170"/>
      <c r="C21" s="170"/>
      <c r="D21" s="18" t="s">
        <v>219</v>
      </c>
      <c r="E21" s="18" t="s">
        <v>220</v>
      </c>
      <c r="F21" s="19">
        <v>70</v>
      </c>
      <c r="G21" s="19"/>
      <c r="H21" s="19"/>
      <c r="I21" s="94">
        <v>1190</v>
      </c>
      <c r="J21" s="170"/>
      <c r="K21" s="155"/>
      <c r="L21" s="155"/>
      <c r="M21" s="135"/>
    </row>
    <row r="22" spans="1:13" s="17" customFormat="1" ht="54.75" customHeight="1" thickBot="1">
      <c r="A22" s="168"/>
      <c r="B22" s="171"/>
      <c r="C22" s="171"/>
      <c r="D22" s="21" t="s">
        <v>221</v>
      </c>
      <c r="E22" s="21"/>
      <c r="F22" s="22">
        <v>1</v>
      </c>
      <c r="G22" s="22"/>
      <c r="H22" s="22"/>
      <c r="I22" s="95">
        <v>2997</v>
      </c>
      <c r="J22" s="171"/>
      <c r="K22" s="183"/>
      <c r="L22" s="183"/>
      <c r="M22" s="203"/>
    </row>
    <row r="23" spans="1:13" s="17" customFormat="1" ht="27.75" customHeight="1">
      <c r="A23" s="165">
        <v>2</v>
      </c>
      <c r="B23" s="169" t="s">
        <v>207</v>
      </c>
      <c r="C23" s="169"/>
      <c r="D23" s="57" t="s">
        <v>222</v>
      </c>
      <c r="E23" s="44" t="s">
        <v>223</v>
      </c>
      <c r="F23" s="44">
        <f>'[4]mocul.'!$D$3</f>
        <v>20000</v>
      </c>
      <c r="G23" s="15"/>
      <c r="H23" s="15"/>
      <c r="I23" s="93">
        <f>'[4]mocul.'!$F$3</f>
        <v>24200</v>
      </c>
      <c r="J23" s="169" t="s">
        <v>107</v>
      </c>
      <c r="K23" s="154" t="s">
        <v>108</v>
      </c>
      <c r="L23" s="154" t="s">
        <v>187</v>
      </c>
      <c r="M23" s="134"/>
    </row>
    <row r="24" spans="1:13" s="17" customFormat="1" ht="27.75" customHeight="1">
      <c r="A24" s="167"/>
      <c r="B24" s="170"/>
      <c r="C24" s="170"/>
      <c r="D24" s="73" t="s">
        <v>224</v>
      </c>
      <c r="E24" s="49" t="s">
        <v>223</v>
      </c>
      <c r="F24" s="49">
        <f>'[4]mocul.'!$D$4</f>
        <v>423800</v>
      </c>
      <c r="G24" s="19"/>
      <c r="H24" s="19"/>
      <c r="I24" s="94">
        <f>'[4]mocul.'!$F$4</f>
        <v>256399.00000000003</v>
      </c>
      <c r="J24" s="170"/>
      <c r="K24" s="155"/>
      <c r="L24" s="155"/>
      <c r="M24" s="135"/>
    </row>
    <row r="25" spans="1:13" s="17" customFormat="1" ht="36.75" customHeight="1">
      <c r="A25" s="167"/>
      <c r="B25" s="170"/>
      <c r="C25" s="170"/>
      <c r="D25" s="73" t="s">
        <v>225</v>
      </c>
      <c r="E25" s="49" t="s">
        <v>223</v>
      </c>
      <c r="F25" s="49">
        <f>'[4]mocul.'!$D$5</f>
        <v>120408</v>
      </c>
      <c r="G25" s="19"/>
      <c r="H25" s="19"/>
      <c r="I25" s="94">
        <f>'[4]mocul.'!$F$5</f>
        <v>19867.32</v>
      </c>
      <c r="J25" s="170"/>
      <c r="K25" s="155"/>
      <c r="L25" s="155"/>
      <c r="M25" s="135"/>
    </row>
    <row r="26" spans="1:13" s="17" customFormat="1" ht="43.5" customHeight="1">
      <c r="A26" s="167"/>
      <c r="B26" s="170"/>
      <c r="C26" s="170"/>
      <c r="D26" s="73" t="s">
        <v>226</v>
      </c>
      <c r="E26" s="49" t="s">
        <v>223</v>
      </c>
      <c r="F26" s="49">
        <f>'[4]mocul.'!$D$6</f>
        <v>266900</v>
      </c>
      <c r="G26" s="19"/>
      <c r="H26" s="19"/>
      <c r="I26" s="94">
        <f>'[4]mocul.'!$F$6</f>
        <v>36698.75</v>
      </c>
      <c r="J26" s="170"/>
      <c r="K26" s="155"/>
      <c r="L26" s="155"/>
      <c r="M26" s="135"/>
    </row>
    <row r="27" spans="1:13" s="17" customFormat="1" ht="54.75" customHeight="1">
      <c r="A27" s="167"/>
      <c r="B27" s="170"/>
      <c r="C27" s="170"/>
      <c r="D27" s="73" t="s">
        <v>227</v>
      </c>
      <c r="E27" s="49" t="s">
        <v>223</v>
      </c>
      <c r="F27" s="49">
        <f>'[4]mocul.'!$D$7</f>
        <v>120408</v>
      </c>
      <c r="G27" s="19"/>
      <c r="H27" s="19"/>
      <c r="I27" s="94">
        <f>'[4]mocul.'!$F$7</f>
        <v>7063.936</v>
      </c>
      <c r="J27" s="170"/>
      <c r="K27" s="155"/>
      <c r="L27" s="155"/>
      <c r="M27" s="135"/>
    </row>
    <row r="28" spans="1:13" s="17" customFormat="1" ht="60" customHeight="1">
      <c r="A28" s="167"/>
      <c r="B28" s="170"/>
      <c r="C28" s="170"/>
      <c r="D28" s="73" t="s">
        <v>228</v>
      </c>
      <c r="E28" s="49" t="s">
        <v>229</v>
      </c>
      <c r="F28" s="49">
        <f>'[4]mocul.'!$D$8</f>
        <v>6</v>
      </c>
      <c r="G28" s="19"/>
      <c r="H28" s="19"/>
      <c r="I28" s="94">
        <v>9272.52</v>
      </c>
      <c r="J28" s="170"/>
      <c r="K28" s="155"/>
      <c r="L28" s="155"/>
      <c r="M28" s="135"/>
    </row>
    <row r="29" spans="1:13" s="17" customFormat="1" ht="45.75" customHeight="1">
      <c r="A29" s="167"/>
      <c r="B29" s="170"/>
      <c r="C29" s="170"/>
      <c r="D29" s="73" t="s">
        <v>230</v>
      </c>
      <c r="E29" s="49" t="s">
        <v>229</v>
      </c>
      <c r="F29" s="49">
        <v>5</v>
      </c>
      <c r="G29" s="19"/>
      <c r="H29" s="19"/>
      <c r="I29" s="94">
        <v>15129.25</v>
      </c>
      <c r="J29" s="170"/>
      <c r="K29" s="155"/>
      <c r="L29" s="155"/>
      <c r="M29" s="135"/>
    </row>
    <row r="30" spans="1:13" s="17" customFormat="1" ht="64.5" customHeight="1">
      <c r="A30" s="167"/>
      <c r="B30" s="170"/>
      <c r="C30" s="170"/>
      <c r="D30" s="73" t="s">
        <v>231</v>
      </c>
      <c r="E30" s="49" t="s">
        <v>223</v>
      </c>
      <c r="F30" s="49">
        <f>'[4]mocul.'!$D$10</f>
        <v>241600</v>
      </c>
      <c r="G30" s="19"/>
      <c r="H30" s="19"/>
      <c r="I30" s="94">
        <f>'[4]mocul.'!$F$10</f>
        <v>14109.44</v>
      </c>
      <c r="J30" s="170"/>
      <c r="K30" s="155"/>
      <c r="L30" s="155"/>
      <c r="M30" s="135"/>
    </row>
    <row r="31" spans="1:13" s="17" customFormat="1" ht="42.75" customHeight="1">
      <c r="A31" s="167"/>
      <c r="B31" s="170"/>
      <c r="C31" s="170"/>
      <c r="D31" s="73" t="s">
        <v>232</v>
      </c>
      <c r="E31" s="49" t="s">
        <v>223</v>
      </c>
      <c r="F31" s="49">
        <f>'[4]mocul.'!$D$11</f>
        <v>241600</v>
      </c>
      <c r="G31" s="19"/>
      <c r="H31" s="19"/>
      <c r="I31" s="94">
        <f>'[4]mocul.'!$F$11</f>
        <v>36240</v>
      </c>
      <c r="J31" s="170"/>
      <c r="K31" s="155"/>
      <c r="L31" s="155"/>
      <c r="M31" s="135"/>
    </row>
    <row r="32" spans="1:13" s="17" customFormat="1" ht="51.75" customHeight="1">
      <c r="A32" s="167"/>
      <c r="B32" s="170"/>
      <c r="C32" s="170"/>
      <c r="D32" s="73" t="s">
        <v>233</v>
      </c>
      <c r="E32" s="49" t="s">
        <v>223</v>
      </c>
      <c r="F32" s="49">
        <f>'[4]mocul.'!$D$12</f>
        <v>370000</v>
      </c>
      <c r="G32" s="19"/>
      <c r="H32" s="19"/>
      <c r="I32" s="94">
        <f>'[4]mocul.'!$F$12</f>
        <v>2294</v>
      </c>
      <c r="J32" s="170"/>
      <c r="K32" s="155"/>
      <c r="L32" s="155"/>
      <c r="M32" s="135"/>
    </row>
    <row r="33" spans="1:13" s="17" customFormat="1" ht="51.75" customHeight="1">
      <c r="A33" s="167"/>
      <c r="B33" s="170"/>
      <c r="C33" s="170"/>
      <c r="D33" s="73" t="s">
        <v>234</v>
      </c>
      <c r="E33" s="49" t="s">
        <v>223</v>
      </c>
      <c r="F33" s="49">
        <f>'[4]mocul.'!$D$13</f>
        <v>370000</v>
      </c>
      <c r="G33" s="19"/>
      <c r="H33" s="19"/>
      <c r="I33" s="94">
        <f>'[4]mocul.'!$F$13</f>
        <v>46250</v>
      </c>
      <c r="J33" s="170"/>
      <c r="K33" s="155"/>
      <c r="L33" s="155"/>
      <c r="M33" s="135"/>
    </row>
    <row r="34" spans="1:13" s="17" customFormat="1" ht="36.75" customHeight="1">
      <c r="A34" s="167"/>
      <c r="B34" s="170"/>
      <c r="C34" s="170"/>
      <c r="D34" s="73" t="s">
        <v>235</v>
      </c>
      <c r="E34" s="49" t="s">
        <v>236</v>
      </c>
      <c r="F34" s="49">
        <f>'[4]mocul.'!$D$14</f>
        <v>47000</v>
      </c>
      <c r="G34" s="19"/>
      <c r="H34" s="19"/>
      <c r="I34" s="94">
        <f>'[4]mocul.'!$F$14</f>
        <v>305500</v>
      </c>
      <c r="J34" s="170"/>
      <c r="K34" s="155"/>
      <c r="L34" s="155"/>
      <c r="M34" s="135"/>
    </row>
    <row r="35" spans="1:13" s="17" customFormat="1" ht="36.75" customHeight="1">
      <c r="A35" s="167"/>
      <c r="B35" s="170"/>
      <c r="C35" s="170"/>
      <c r="D35" s="73" t="s">
        <v>217</v>
      </c>
      <c r="E35" s="49" t="s">
        <v>236</v>
      </c>
      <c r="F35" s="49">
        <f>'[4]mocul.'!$D$15</f>
        <v>220</v>
      </c>
      <c r="G35" s="19"/>
      <c r="H35" s="19"/>
      <c r="I35" s="94">
        <f>'[4]mocul.'!$F$15</f>
        <v>4114</v>
      </c>
      <c r="J35" s="170"/>
      <c r="K35" s="155"/>
      <c r="L35" s="155"/>
      <c r="M35" s="135"/>
    </row>
    <row r="36" spans="1:13" s="17" customFormat="1" ht="36.75" customHeight="1">
      <c r="A36" s="167"/>
      <c r="B36" s="170"/>
      <c r="C36" s="170"/>
      <c r="D36" s="96" t="s">
        <v>219</v>
      </c>
      <c r="E36" s="49" t="s">
        <v>237</v>
      </c>
      <c r="F36" s="49">
        <f>'[4]mocul.'!$D$16</f>
        <v>800</v>
      </c>
      <c r="G36" s="19"/>
      <c r="H36" s="19"/>
      <c r="I36" s="94">
        <f>'[4]mocul.'!$F$16</f>
        <v>13600</v>
      </c>
      <c r="J36" s="170"/>
      <c r="K36" s="155"/>
      <c r="L36" s="155"/>
      <c r="M36" s="135"/>
    </row>
    <row r="37" spans="1:13" s="17" customFormat="1" ht="36.75" customHeight="1">
      <c r="A37" s="167"/>
      <c r="B37" s="170"/>
      <c r="C37" s="170"/>
      <c r="D37" s="96" t="s">
        <v>218</v>
      </c>
      <c r="E37" s="49" t="s">
        <v>229</v>
      </c>
      <c r="F37" s="49">
        <f>'[4]mocul.'!$D$17</f>
        <v>11</v>
      </c>
      <c r="G37" s="19"/>
      <c r="H37" s="19"/>
      <c r="I37" s="94">
        <f>'[4]mocul.'!$F$17</f>
        <v>40870.61</v>
      </c>
      <c r="J37" s="170"/>
      <c r="K37" s="155"/>
      <c r="L37" s="155"/>
      <c r="M37" s="135"/>
    </row>
    <row r="38" spans="1:13" s="17" customFormat="1" ht="27.75" customHeight="1">
      <c r="A38" s="167"/>
      <c r="B38" s="170"/>
      <c r="C38" s="170"/>
      <c r="D38" s="96" t="s">
        <v>221</v>
      </c>
      <c r="E38" s="49" t="s">
        <v>238</v>
      </c>
      <c r="F38" s="49">
        <v>1</v>
      </c>
      <c r="G38" s="19"/>
      <c r="H38" s="19"/>
      <c r="I38" s="94">
        <f>'[4]mocul.'!$F$18</f>
        <v>30781.666666666668</v>
      </c>
      <c r="J38" s="170"/>
      <c r="K38" s="155"/>
      <c r="L38" s="155"/>
      <c r="M38" s="135"/>
    </row>
    <row r="39" spans="1:13" s="17" customFormat="1" ht="27.75" customHeight="1">
      <c r="A39" s="167"/>
      <c r="B39" s="170"/>
      <c r="C39" s="170"/>
      <c r="D39" s="96" t="s">
        <v>239</v>
      </c>
      <c r="E39" s="49" t="s">
        <v>240</v>
      </c>
      <c r="F39" s="49">
        <f>'[4]mocul.'!$D$19</f>
        <v>200</v>
      </c>
      <c r="G39" s="19"/>
      <c r="H39" s="19"/>
      <c r="I39" s="94">
        <f>'[4]mocul.'!$F$19</f>
        <v>8000</v>
      </c>
      <c r="J39" s="170"/>
      <c r="K39" s="155"/>
      <c r="L39" s="155"/>
      <c r="M39" s="135"/>
    </row>
    <row r="40" spans="1:13" s="17" customFormat="1" ht="27.75" customHeight="1">
      <c r="A40" s="167"/>
      <c r="B40" s="170"/>
      <c r="C40" s="170"/>
      <c r="D40" s="96" t="s">
        <v>241</v>
      </c>
      <c r="E40" s="49" t="s">
        <v>229</v>
      </c>
      <c r="F40" s="49">
        <f>'[4]mocul.'!$D$20</f>
        <v>2</v>
      </c>
      <c r="G40" s="19"/>
      <c r="H40" s="19"/>
      <c r="I40" s="94">
        <f>'[4]mocul.'!$F$20</f>
        <v>1600</v>
      </c>
      <c r="J40" s="170"/>
      <c r="K40" s="155"/>
      <c r="L40" s="155"/>
      <c r="M40" s="135"/>
    </row>
    <row r="41" spans="1:13" s="17" customFormat="1" ht="87" customHeight="1" thickBot="1">
      <c r="A41" s="168"/>
      <c r="B41" s="171"/>
      <c r="C41" s="171"/>
      <c r="D41" s="50" t="s">
        <v>242</v>
      </c>
      <c r="E41" s="71" t="s">
        <v>229</v>
      </c>
      <c r="F41" s="71">
        <f>'[4]mocul.'!$D$21</f>
        <v>11</v>
      </c>
      <c r="G41" s="22"/>
      <c r="H41" s="22"/>
      <c r="I41" s="95"/>
      <c r="J41" s="171"/>
      <c r="K41" s="183"/>
      <c r="L41" s="183"/>
      <c r="M41" s="203"/>
    </row>
    <row r="42" spans="1:13" s="17" customFormat="1" ht="69" customHeight="1">
      <c r="A42" s="165">
        <v>3</v>
      </c>
      <c r="B42" s="169" t="s">
        <v>243</v>
      </c>
      <c r="C42" s="169"/>
      <c r="D42" s="14" t="s">
        <v>244</v>
      </c>
      <c r="E42" s="14" t="s">
        <v>156</v>
      </c>
      <c r="F42" s="15">
        <v>240</v>
      </c>
      <c r="G42" s="14">
        <v>580</v>
      </c>
      <c r="H42" s="14"/>
      <c r="I42" s="204">
        <v>145000</v>
      </c>
      <c r="J42" s="169" t="s">
        <v>107</v>
      </c>
      <c r="K42" s="154" t="s">
        <v>108</v>
      </c>
      <c r="L42" s="154" t="s">
        <v>245</v>
      </c>
      <c r="M42" s="134" t="s">
        <v>110</v>
      </c>
    </row>
    <row r="43" spans="1:13" s="17" customFormat="1" ht="69" customHeight="1" thickBot="1">
      <c r="A43" s="167"/>
      <c r="B43" s="170"/>
      <c r="C43" s="170"/>
      <c r="D43" s="18" t="s">
        <v>246</v>
      </c>
      <c r="E43" s="18" t="s">
        <v>156</v>
      </c>
      <c r="F43" s="19">
        <v>130</v>
      </c>
      <c r="G43" s="18">
        <v>120</v>
      </c>
      <c r="H43" s="18"/>
      <c r="I43" s="205"/>
      <c r="J43" s="170"/>
      <c r="K43" s="155"/>
      <c r="L43" s="155"/>
      <c r="M43" s="135"/>
    </row>
    <row r="44" spans="1:13" s="17" customFormat="1" ht="30" customHeight="1">
      <c r="A44" s="165">
        <v>4</v>
      </c>
      <c r="B44" s="169" t="s">
        <v>247</v>
      </c>
      <c r="C44" s="169"/>
      <c r="D44" s="14" t="s">
        <v>248</v>
      </c>
      <c r="E44" s="14" t="s">
        <v>249</v>
      </c>
      <c r="F44" s="15">
        <f>230*39.1*4/1000</f>
        <v>35.972</v>
      </c>
      <c r="G44" s="14">
        <v>1</v>
      </c>
      <c r="H44" s="14"/>
      <c r="I44" s="15">
        <f aca="true" t="shared" si="0" ref="I44:I103">F44*G44</f>
        <v>35.972</v>
      </c>
      <c r="J44" s="169" t="s">
        <v>23</v>
      </c>
      <c r="K44" s="154" t="s">
        <v>108</v>
      </c>
      <c r="L44" s="154" t="s">
        <v>250</v>
      </c>
      <c r="M44" s="134"/>
    </row>
    <row r="45" spans="1:13" s="17" customFormat="1" ht="30" customHeight="1">
      <c r="A45" s="167"/>
      <c r="B45" s="170"/>
      <c r="C45" s="170"/>
      <c r="D45" s="18" t="s">
        <v>251</v>
      </c>
      <c r="E45" s="18" t="s">
        <v>249</v>
      </c>
      <c r="F45" s="19">
        <f>230*6*4/1000</f>
        <v>5.52</v>
      </c>
      <c r="G45" s="18">
        <v>5</v>
      </c>
      <c r="H45" s="18"/>
      <c r="I45" s="19">
        <f t="shared" si="0"/>
        <v>27.599999999999998</v>
      </c>
      <c r="J45" s="170"/>
      <c r="K45" s="155"/>
      <c r="L45" s="155"/>
      <c r="M45" s="135"/>
    </row>
    <row r="46" spans="1:13" s="17" customFormat="1" ht="30" customHeight="1">
      <c r="A46" s="167"/>
      <c r="B46" s="170"/>
      <c r="C46" s="170"/>
      <c r="D46" s="18" t="s">
        <v>252</v>
      </c>
      <c r="E46" s="18" t="s">
        <v>249</v>
      </c>
      <c r="F46" s="19">
        <f>230*52.1*4/1000</f>
        <v>47.932</v>
      </c>
      <c r="G46" s="18">
        <v>2</v>
      </c>
      <c r="H46" s="18"/>
      <c r="I46" s="19">
        <f t="shared" si="0"/>
        <v>95.864</v>
      </c>
      <c r="J46" s="170"/>
      <c r="K46" s="155"/>
      <c r="L46" s="155"/>
      <c r="M46" s="135"/>
    </row>
    <row r="47" spans="1:13" s="17" customFormat="1" ht="30" customHeight="1">
      <c r="A47" s="167"/>
      <c r="B47" s="170"/>
      <c r="C47" s="170"/>
      <c r="D47" s="18" t="s">
        <v>253</v>
      </c>
      <c r="E47" s="18" t="s">
        <v>249</v>
      </c>
      <c r="F47" s="19">
        <f>230*104.3*4/1000</f>
        <v>95.956</v>
      </c>
      <c r="G47" s="18">
        <v>1.2</v>
      </c>
      <c r="H47" s="18"/>
      <c r="I47" s="19">
        <f t="shared" si="0"/>
        <v>115.1472</v>
      </c>
      <c r="J47" s="170"/>
      <c r="K47" s="155"/>
      <c r="L47" s="155"/>
      <c r="M47" s="135"/>
    </row>
    <row r="48" spans="1:13" s="17" customFormat="1" ht="30" customHeight="1">
      <c r="A48" s="167"/>
      <c r="B48" s="170"/>
      <c r="C48" s="170"/>
      <c r="D48" s="18" t="s">
        <v>254</v>
      </c>
      <c r="E48" s="18" t="s">
        <v>249</v>
      </c>
      <c r="F48" s="19">
        <f>230*1043.4*4/1000</f>
        <v>959.9280000000001</v>
      </c>
      <c r="G48" s="18">
        <v>1</v>
      </c>
      <c r="H48" s="18"/>
      <c r="I48" s="19">
        <f t="shared" si="0"/>
        <v>959.9280000000001</v>
      </c>
      <c r="J48" s="170"/>
      <c r="K48" s="155"/>
      <c r="L48" s="155"/>
      <c r="M48" s="135"/>
    </row>
    <row r="49" spans="1:13" s="17" customFormat="1" ht="30" customHeight="1">
      <c r="A49" s="167"/>
      <c r="B49" s="170"/>
      <c r="C49" s="170"/>
      <c r="D49" s="18" t="s">
        <v>255</v>
      </c>
      <c r="E49" s="18" t="s">
        <v>249</v>
      </c>
      <c r="F49" s="19">
        <f>230*32*4/1000</f>
        <v>29.44</v>
      </c>
      <c r="G49" s="18">
        <v>3.5</v>
      </c>
      <c r="H49" s="18"/>
      <c r="I49" s="19">
        <f t="shared" si="0"/>
        <v>103.04</v>
      </c>
      <c r="J49" s="170"/>
      <c r="K49" s="155"/>
      <c r="L49" s="155"/>
      <c r="M49" s="135"/>
    </row>
    <row r="50" spans="1:13" s="17" customFormat="1" ht="30" customHeight="1">
      <c r="A50" s="167"/>
      <c r="B50" s="170"/>
      <c r="C50" s="170"/>
      <c r="D50" s="18" t="s">
        <v>256</v>
      </c>
      <c r="E50" s="18" t="s">
        <v>249</v>
      </c>
      <c r="F50" s="19">
        <f>230*43.4*4/1000</f>
        <v>39.928</v>
      </c>
      <c r="G50" s="18">
        <v>2</v>
      </c>
      <c r="H50" s="18"/>
      <c r="I50" s="19">
        <f t="shared" si="0"/>
        <v>79.856</v>
      </c>
      <c r="J50" s="170"/>
      <c r="K50" s="155"/>
      <c r="L50" s="155"/>
      <c r="M50" s="135"/>
    </row>
    <row r="51" spans="1:13" s="17" customFormat="1" ht="30" customHeight="1">
      <c r="A51" s="167"/>
      <c r="B51" s="170"/>
      <c r="C51" s="170"/>
      <c r="D51" s="18" t="s">
        <v>257</v>
      </c>
      <c r="E51" s="18" t="s">
        <v>249</v>
      </c>
      <c r="F51" s="19">
        <f>230*14*4/1000</f>
        <v>12.88</v>
      </c>
      <c r="G51" s="18">
        <v>7</v>
      </c>
      <c r="H51" s="18"/>
      <c r="I51" s="19">
        <f t="shared" si="0"/>
        <v>90.16000000000001</v>
      </c>
      <c r="J51" s="170"/>
      <c r="K51" s="155"/>
      <c r="L51" s="155"/>
      <c r="M51" s="135"/>
    </row>
    <row r="52" spans="1:13" s="17" customFormat="1" ht="30" customHeight="1">
      <c r="A52" s="167"/>
      <c r="B52" s="170"/>
      <c r="C52" s="170"/>
      <c r="D52" s="18" t="s">
        <v>258</v>
      </c>
      <c r="E52" s="18" t="s">
        <v>249</v>
      </c>
      <c r="F52" s="19">
        <f>230*173.9*4/1000</f>
        <v>159.988</v>
      </c>
      <c r="G52" s="18">
        <v>1.8</v>
      </c>
      <c r="H52" s="18"/>
      <c r="I52" s="19">
        <f t="shared" si="0"/>
        <v>287.9784</v>
      </c>
      <c r="J52" s="170"/>
      <c r="K52" s="155"/>
      <c r="L52" s="155"/>
      <c r="M52" s="135"/>
    </row>
    <row r="53" spans="1:13" s="17" customFormat="1" ht="30" customHeight="1">
      <c r="A53" s="167"/>
      <c r="B53" s="170"/>
      <c r="C53" s="170"/>
      <c r="D53" s="18" t="s">
        <v>259</v>
      </c>
      <c r="E53" s="18" t="s">
        <v>249</v>
      </c>
      <c r="F53" s="19">
        <f>230*65.2*4/1000</f>
        <v>59.984</v>
      </c>
      <c r="G53" s="18">
        <v>1</v>
      </c>
      <c r="H53" s="18"/>
      <c r="I53" s="19">
        <f t="shared" si="0"/>
        <v>59.984</v>
      </c>
      <c r="J53" s="170"/>
      <c r="K53" s="155"/>
      <c r="L53" s="155"/>
      <c r="M53" s="135"/>
    </row>
    <row r="54" spans="1:13" s="17" customFormat="1" ht="30" customHeight="1">
      <c r="A54" s="167"/>
      <c r="B54" s="170"/>
      <c r="C54" s="170"/>
      <c r="D54" s="18" t="s">
        <v>260</v>
      </c>
      <c r="E54" s="18" t="s">
        <v>249</v>
      </c>
      <c r="F54" s="19">
        <f>230*50*4/1000</f>
        <v>46</v>
      </c>
      <c r="G54" s="18">
        <v>0.4</v>
      </c>
      <c r="H54" s="18"/>
      <c r="I54" s="19">
        <f t="shared" si="0"/>
        <v>18.400000000000002</v>
      </c>
      <c r="J54" s="170"/>
      <c r="K54" s="155"/>
      <c r="L54" s="155"/>
      <c r="M54" s="135"/>
    </row>
    <row r="55" spans="1:13" s="17" customFormat="1" ht="30" customHeight="1">
      <c r="A55" s="167"/>
      <c r="B55" s="170"/>
      <c r="C55" s="170"/>
      <c r="D55" s="18" t="s">
        <v>261</v>
      </c>
      <c r="E55" s="18" t="s">
        <v>262</v>
      </c>
      <c r="F55" s="19">
        <v>2</v>
      </c>
      <c r="G55" s="18">
        <v>1.8</v>
      </c>
      <c r="H55" s="18"/>
      <c r="I55" s="19">
        <f t="shared" si="0"/>
        <v>3.6</v>
      </c>
      <c r="J55" s="170"/>
      <c r="K55" s="155"/>
      <c r="L55" s="155"/>
      <c r="M55" s="135"/>
    </row>
    <row r="56" spans="1:13" s="17" customFormat="1" ht="30" customHeight="1">
      <c r="A56" s="167"/>
      <c r="B56" s="170"/>
      <c r="C56" s="170"/>
      <c r="D56" s="18" t="s">
        <v>263</v>
      </c>
      <c r="E56" s="18" t="s">
        <v>249</v>
      </c>
      <c r="F56" s="19">
        <f>230*30*4/1000</f>
        <v>27.6</v>
      </c>
      <c r="G56" s="18">
        <v>3.5</v>
      </c>
      <c r="H56" s="18"/>
      <c r="I56" s="19">
        <f t="shared" si="0"/>
        <v>96.60000000000001</v>
      </c>
      <c r="J56" s="170"/>
      <c r="K56" s="155"/>
      <c r="L56" s="155"/>
      <c r="M56" s="135"/>
    </row>
    <row r="57" spans="1:13" s="17" customFormat="1" ht="30" customHeight="1">
      <c r="A57" s="167"/>
      <c r="B57" s="170"/>
      <c r="C57" s="170"/>
      <c r="D57" s="18" t="s">
        <v>264</v>
      </c>
      <c r="E57" s="18" t="s">
        <v>156</v>
      </c>
      <c r="F57" s="19">
        <f>23*4</f>
        <v>92</v>
      </c>
      <c r="G57" s="18">
        <v>0.25</v>
      </c>
      <c r="H57" s="18"/>
      <c r="I57" s="19">
        <f t="shared" si="0"/>
        <v>23</v>
      </c>
      <c r="J57" s="170"/>
      <c r="K57" s="155"/>
      <c r="L57" s="155"/>
      <c r="M57" s="135"/>
    </row>
    <row r="58" spans="1:13" s="17" customFormat="1" ht="30" customHeight="1">
      <c r="A58" s="167"/>
      <c r="B58" s="170"/>
      <c r="C58" s="170"/>
      <c r="D58" s="18" t="s">
        <v>265</v>
      </c>
      <c r="E58" s="18" t="s">
        <v>249</v>
      </c>
      <c r="F58" s="19">
        <f>230*247.8*4/1000</f>
        <v>227.976</v>
      </c>
      <c r="G58" s="18">
        <v>8</v>
      </c>
      <c r="H58" s="18"/>
      <c r="I58" s="19">
        <f t="shared" si="0"/>
        <v>1823.808</v>
      </c>
      <c r="J58" s="170"/>
      <c r="K58" s="155"/>
      <c r="L58" s="155"/>
      <c r="M58" s="135"/>
    </row>
    <row r="59" spans="1:13" s="17" customFormat="1" ht="30" customHeight="1">
      <c r="A59" s="167"/>
      <c r="B59" s="170"/>
      <c r="C59" s="170"/>
      <c r="D59" s="18" t="s">
        <v>266</v>
      </c>
      <c r="E59" s="18" t="s">
        <v>249</v>
      </c>
      <c r="F59" s="19">
        <f>230*78.2*4/1000</f>
        <v>71.944</v>
      </c>
      <c r="G59" s="18">
        <v>2</v>
      </c>
      <c r="H59" s="18"/>
      <c r="I59" s="19">
        <f t="shared" si="0"/>
        <v>143.888</v>
      </c>
      <c r="J59" s="170"/>
      <c r="K59" s="155"/>
      <c r="L59" s="155"/>
      <c r="M59" s="135"/>
    </row>
    <row r="60" spans="1:13" s="17" customFormat="1" ht="30" customHeight="1">
      <c r="A60" s="167"/>
      <c r="B60" s="170"/>
      <c r="C60" s="170"/>
      <c r="D60" s="18" t="s">
        <v>267</v>
      </c>
      <c r="E60" s="18" t="s">
        <v>249</v>
      </c>
      <c r="F60" s="19">
        <f>230*65.2*4/1000</f>
        <v>59.984</v>
      </c>
      <c r="G60" s="18">
        <v>2</v>
      </c>
      <c r="H60" s="18"/>
      <c r="I60" s="19">
        <f t="shared" si="0"/>
        <v>119.968</v>
      </c>
      <c r="J60" s="170"/>
      <c r="K60" s="155"/>
      <c r="L60" s="155"/>
      <c r="M60" s="135"/>
    </row>
    <row r="61" spans="1:13" s="17" customFormat="1" ht="30" customHeight="1">
      <c r="A61" s="167"/>
      <c r="B61" s="170"/>
      <c r="C61" s="170"/>
      <c r="D61" s="18" t="s">
        <v>268</v>
      </c>
      <c r="E61" s="18" t="s">
        <v>262</v>
      </c>
      <c r="F61" s="19">
        <f>230*100*4/1000</f>
        <v>92</v>
      </c>
      <c r="G61" s="18">
        <v>3.8</v>
      </c>
      <c r="H61" s="18"/>
      <c r="I61" s="19">
        <f t="shared" si="0"/>
        <v>349.59999999999997</v>
      </c>
      <c r="J61" s="170"/>
      <c r="K61" s="155"/>
      <c r="L61" s="155"/>
      <c r="M61" s="135"/>
    </row>
    <row r="62" spans="1:13" s="17" customFormat="1" ht="30" customHeight="1">
      <c r="A62" s="167"/>
      <c r="B62" s="170"/>
      <c r="C62" s="170"/>
      <c r="D62" s="18" t="s">
        <v>269</v>
      </c>
      <c r="E62" s="18" t="s">
        <v>156</v>
      </c>
      <c r="F62" s="19">
        <f>460*4</f>
        <v>1840</v>
      </c>
      <c r="G62" s="18">
        <v>0.25</v>
      </c>
      <c r="H62" s="18"/>
      <c r="I62" s="19">
        <f t="shared" si="0"/>
        <v>460</v>
      </c>
      <c r="J62" s="170"/>
      <c r="K62" s="155"/>
      <c r="L62" s="155"/>
      <c r="M62" s="135"/>
    </row>
    <row r="63" spans="1:13" s="17" customFormat="1" ht="30" customHeight="1">
      <c r="A63" s="167"/>
      <c r="B63" s="170"/>
      <c r="C63" s="170"/>
      <c r="D63" s="18" t="s">
        <v>270</v>
      </c>
      <c r="E63" s="18" t="s">
        <v>249</v>
      </c>
      <c r="F63" s="19">
        <f>230*104.3*4/1000</f>
        <v>95.956</v>
      </c>
      <c r="G63" s="18">
        <v>1.6</v>
      </c>
      <c r="H63" s="18"/>
      <c r="I63" s="19">
        <f t="shared" si="0"/>
        <v>153.52960000000002</v>
      </c>
      <c r="J63" s="170"/>
      <c r="K63" s="155"/>
      <c r="L63" s="155"/>
      <c r="M63" s="135"/>
    </row>
    <row r="64" spans="1:13" s="17" customFormat="1" ht="30" customHeight="1">
      <c r="A64" s="167"/>
      <c r="B64" s="170"/>
      <c r="C64" s="170"/>
      <c r="D64" s="18" t="s">
        <v>271</v>
      </c>
      <c r="E64" s="18" t="s">
        <v>249</v>
      </c>
      <c r="F64" s="19">
        <f>230*39.1*4/1000</f>
        <v>35.972</v>
      </c>
      <c r="G64" s="18">
        <v>1.6</v>
      </c>
      <c r="H64" s="18"/>
      <c r="I64" s="19">
        <f t="shared" si="0"/>
        <v>57.555200000000006</v>
      </c>
      <c r="J64" s="170"/>
      <c r="K64" s="155"/>
      <c r="L64" s="155"/>
      <c r="M64" s="135"/>
    </row>
    <row r="65" spans="1:13" s="17" customFormat="1" ht="30" customHeight="1">
      <c r="A65" s="167"/>
      <c r="B65" s="170"/>
      <c r="C65" s="170"/>
      <c r="D65" s="18" t="s">
        <v>272</v>
      </c>
      <c r="E65" s="18" t="s">
        <v>249</v>
      </c>
      <c r="F65" s="19">
        <f>230*17.4*4/1000</f>
        <v>16.008</v>
      </c>
      <c r="G65" s="18">
        <v>1</v>
      </c>
      <c r="H65" s="18"/>
      <c r="I65" s="19">
        <f t="shared" si="0"/>
        <v>16.008</v>
      </c>
      <c r="J65" s="170"/>
      <c r="K65" s="155"/>
      <c r="L65" s="155"/>
      <c r="M65" s="135"/>
    </row>
    <row r="66" spans="1:13" s="17" customFormat="1" ht="30" customHeight="1">
      <c r="A66" s="167"/>
      <c r="B66" s="170"/>
      <c r="C66" s="170"/>
      <c r="D66" s="18" t="s">
        <v>273</v>
      </c>
      <c r="E66" s="18" t="s">
        <v>249</v>
      </c>
      <c r="F66" s="19">
        <f>230*1500*4/1000</f>
        <v>1380</v>
      </c>
      <c r="G66" s="18">
        <v>1.2</v>
      </c>
      <c r="H66" s="18"/>
      <c r="I66" s="19">
        <f t="shared" si="0"/>
        <v>1656</v>
      </c>
      <c r="J66" s="170"/>
      <c r="K66" s="155"/>
      <c r="L66" s="155"/>
      <c r="M66" s="135"/>
    </row>
    <row r="67" spans="1:13" s="17" customFormat="1" ht="30" customHeight="1">
      <c r="A67" s="167"/>
      <c r="B67" s="170"/>
      <c r="C67" s="170"/>
      <c r="D67" s="18" t="s">
        <v>274</v>
      </c>
      <c r="E67" s="18" t="s">
        <v>249</v>
      </c>
      <c r="F67" s="19">
        <f>230*52*4/1000</f>
        <v>47.84</v>
      </c>
      <c r="G67" s="18">
        <v>2</v>
      </c>
      <c r="H67" s="18"/>
      <c r="I67" s="19">
        <f t="shared" si="0"/>
        <v>95.68</v>
      </c>
      <c r="J67" s="170"/>
      <c r="K67" s="155"/>
      <c r="L67" s="155"/>
      <c r="M67" s="135"/>
    </row>
    <row r="68" spans="1:13" s="17" customFormat="1" ht="38.25" customHeight="1">
      <c r="A68" s="167"/>
      <c r="B68" s="170"/>
      <c r="C68" s="170"/>
      <c r="D68" s="18" t="s">
        <v>275</v>
      </c>
      <c r="E68" s="18" t="s">
        <v>249</v>
      </c>
      <c r="F68" s="19">
        <f>230*100*4/1000</f>
        <v>92</v>
      </c>
      <c r="G68" s="18">
        <v>4.5</v>
      </c>
      <c r="H68" s="18"/>
      <c r="I68" s="19">
        <f t="shared" si="0"/>
        <v>414</v>
      </c>
      <c r="J68" s="170"/>
      <c r="K68" s="155"/>
      <c r="L68" s="155"/>
      <c r="M68" s="135"/>
    </row>
    <row r="69" spans="1:13" s="17" customFormat="1" ht="36" customHeight="1" thickBot="1">
      <c r="A69" s="168"/>
      <c r="B69" s="171"/>
      <c r="C69" s="171"/>
      <c r="D69" s="21" t="s">
        <v>276</v>
      </c>
      <c r="E69" s="21" t="s">
        <v>156</v>
      </c>
      <c r="F69" s="22">
        <f>15*4</f>
        <v>60</v>
      </c>
      <c r="G69" s="21">
        <v>0.27</v>
      </c>
      <c r="H69" s="21"/>
      <c r="I69" s="22">
        <f t="shared" si="0"/>
        <v>16.200000000000003</v>
      </c>
      <c r="J69" s="171"/>
      <c r="K69" s="183"/>
      <c r="L69" s="183"/>
      <c r="M69" s="203"/>
    </row>
    <row r="70" spans="1:13" s="17" customFormat="1" ht="20.25" customHeight="1">
      <c r="A70" s="165">
        <v>5</v>
      </c>
      <c r="B70" s="169" t="s">
        <v>247</v>
      </c>
      <c r="C70" s="169"/>
      <c r="D70" s="14" t="s">
        <v>248</v>
      </c>
      <c r="E70" s="14" t="s">
        <v>249</v>
      </c>
      <c r="F70" s="15">
        <v>429</v>
      </c>
      <c r="G70" s="14">
        <v>1</v>
      </c>
      <c r="H70" s="14"/>
      <c r="I70" s="15">
        <f t="shared" si="0"/>
        <v>429</v>
      </c>
      <c r="J70" s="169" t="s">
        <v>139</v>
      </c>
      <c r="K70" s="154" t="s">
        <v>108</v>
      </c>
      <c r="L70" s="154" t="s">
        <v>187</v>
      </c>
      <c r="M70" s="134"/>
    </row>
    <row r="71" spans="1:13" s="17" customFormat="1" ht="20.25" customHeight="1">
      <c r="A71" s="167"/>
      <c r="B71" s="170"/>
      <c r="C71" s="170"/>
      <c r="D71" s="18" t="s">
        <v>251</v>
      </c>
      <c r="E71" s="18" t="s">
        <v>249</v>
      </c>
      <c r="F71" s="19">
        <v>67</v>
      </c>
      <c r="G71" s="18">
        <v>5</v>
      </c>
      <c r="H71" s="18"/>
      <c r="I71" s="19">
        <f t="shared" si="0"/>
        <v>335</v>
      </c>
      <c r="J71" s="170"/>
      <c r="K71" s="155"/>
      <c r="L71" s="155"/>
      <c r="M71" s="135"/>
    </row>
    <row r="72" spans="1:13" s="17" customFormat="1" ht="20.25" customHeight="1">
      <c r="A72" s="167"/>
      <c r="B72" s="170"/>
      <c r="C72" s="170"/>
      <c r="D72" s="18" t="s">
        <v>252</v>
      </c>
      <c r="E72" s="18" t="s">
        <v>249</v>
      </c>
      <c r="F72" s="19">
        <v>574</v>
      </c>
      <c r="G72" s="18">
        <v>2</v>
      </c>
      <c r="H72" s="18"/>
      <c r="I72" s="19">
        <f t="shared" si="0"/>
        <v>1148</v>
      </c>
      <c r="J72" s="170"/>
      <c r="K72" s="155"/>
      <c r="L72" s="155"/>
      <c r="M72" s="135"/>
    </row>
    <row r="73" spans="1:13" s="17" customFormat="1" ht="20.25" customHeight="1">
      <c r="A73" s="167"/>
      <c r="B73" s="170"/>
      <c r="C73" s="170"/>
      <c r="D73" s="18" t="s">
        <v>253</v>
      </c>
      <c r="E73" s="18" t="s">
        <v>249</v>
      </c>
      <c r="F73" s="19">
        <v>1147</v>
      </c>
      <c r="G73" s="18">
        <v>1.2</v>
      </c>
      <c r="H73" s="18"/>
      <c r="I73" s="19">
        <f t="shared" si="0"/>
        <v>1376.3999999999999</v>
      </c>
      <c r="J73" s="170"/>
      <c r="K73" s="155"/>
      <c r="L73" s="155"/>
      <c r="M73" s="135"/>
    </row>
    <row r="74" spans="1:13" s="17" customFormat="1" ht="20.25" customHeight="1">
      <c r="A74" s="167"/>
      <c r="B74" s="170"/>
      <c r="C74" s="170"/>
      <c r="D74" s="18" t="s">
        <v>254</v>
      </c>
      <c r="E74" s="18" t="s">
        <v>249</v>
      </c>
      <c r="F74" s="19">
        <v>11508</v>
      </c>
      <c r="G74" s="18">
        <v>1</v>
      </c>
      <c r="H74" s="18"/>
      <c r="I74" s="19">
        <f t="shared" si="0"/>
        <v>11508</v>
      </c>
      <c r="J74" s="170"/>
      <c r="K74" s="155"/>
      <c r="L74" s="155"/>
      <c r="M74" s="135"/>
    </row>
    <row r="75" spans="1:13" s="17" customFormat="1" ht="20.25" customHeight="1">
      <c r="A75" s="167"/>
      <c r="B75" s="170"/>
      <c r="C75" s="170"/>
      <c r="D75" s="18" t="s">
        <v>255</v>
      </c>
      <c r="E75" s="18" t="s">
        <v>249</v>
      </c>
      <c r="F75" s="94">
        <v>351.44</v>
      </c>
      <c r="G75" s="18">
        <v>3.5</v>
      </c>
      <c r="H75" s="18"/>
      <c r="I75" s="19">
        <f t="shared" si="0"/>
        <v>1230.04</v>
      </c>
      <c r="J75" s="170"/>
      <c r="K75" s="155"/>
      <c r="L75" s="155"/>
      <c r="M75" s="135"/>
    </row>
    <row r="76" spans="1:13" s="17" customFormat="1" ht="20.25" customHeight="1">
      <c r="A76" s="167"/>
      <c r="B76" s="170"/>
      <c r="C76" s="170"/>
      <c r="D76" s="18" t="s">
        <v>256</v>
      </c>
      <c r="E76" s="18" t="s">
        <v>249</v>
      </c>
      <c r="F76" s="19">
        <v>470</v>
      </c>
      <c r="G76" s="18">
        <v>2</v>
      </c>
      <c r="H76" s="18"/>
      <c r="I76" s="19">
        <f t="shared" si="0"/>
        <v>940</v>
      </c>
      <c r="J76" s="170"/>
      <c r="K76" s="155"/>
      <c r="L76" s="155"/>
      <c r="M76" s="135"/>
    </row>
    <row r="77" spans="1:13" s="17" customFormat="1" ht="20.25" customHeight="1">
      <c r="A77" s="167"/>
      <c r="B77" s="170"/>
      <c r="C77" s="170"/>
      <c r="D77" s="18" t="s">
        <v>257</v>
      </c>
      <c r="E77" s="18" t="s">
        <v>249</v>
      </c>
      <c r="F77" s="99">
        <v>167.5</v>
      </c>
      <c r="G77" s="18">
        <v>6</v>
      </c>
      <c r="H77" s="18"/>
      <c r="I77" s="19">
        <f t="shared" si="0"/>
        <v>1005</v>
      </c>
      <c r="J77" s="170"/>
      <c r="K77" s="155"/>
      <c r="L77" s="155"/>
      <c r="M77" s="135"/>
    </row>
    <row r="78" spans="1:13" s="17" customFormat="1" ht="20.25" customHeight="1">
      <c r="A78" s="167"/>
      <c r="B78" s="170"/>
      <c r="C78" s="170"/>
      <c r="D78" s="18" t="s">
        <v>258</v>
      </c>
      <c r="E78" s="18" t="s">
        <v>249</v>
      </c>
      <c r="F78" s="19">
        <v>1905</v>
      </c>
      <c r="G78" s="18">
        <v>1.8</v>
      </c>
      <c r="H78" s="18"/>
      <c r="I78" s="19">
        <f t="shared" si="0"/>
        <v>3429</v>
      </c>
      <c r="J78" s="170"/>
      <c r="K78" s="155"/>
      <c r="L78" s="155"/>
      <c r="M78" s="135"/>
    </row>
    <row r="79" spans="1:13" s="17" customFormat="1" ht="20.25" customHeight="1">
      <c r="A79" s="167"/>
      <c r="B79" s="170"/>
      <c r="C79" s="170"/>
      <c r="D79" s="18" t="s">
        <v>259</v>
      </c>
      <c r="E79" s="18" t="s">
        <v>249</v>
      </c>
      <c r="F79" s="19">
        <v>705</v>
      </c>
      <c r="G79" s="18">
        <v>1</v>
      </c>
      <c r="H79" s="18"/>
      <c r="I79" s="19">
        <f t="shared" si="0"/>
        <v>705</v>
      </c>
      <c r="J79" s="170"/>
      <c r="K79" s="155"/>
      <c r="L79" s="155"/>
      <c r="M79" s="135"/>
    </row>
    <row r="80" spans="1:13" s="17" customFormat="1" ht="20.25" customHeight="1">
      <c r="A80" s="167"/>
      <c r="B80" s="170"/>
      <c r="C80" s="170"/>
      <c r="D80" s="18" t="s">
        <v>260</v>
      </c>
      <c r="E80" s="18" t="s">
        <v>249</v>
      </c>
      <c r="F80" s="99">
        <v>550.5</v>
      </c>
      <c r="G80" s="18">
        <v>0.5</v>
      </c>
      <c r="H80" s="18"/>
      <c r="I80" s="19">
        <f t="shared" si="0"/>
        <v>275.25</v>
      </c>
      <c r="J80" s="170"/>
      <c r="K80" s="155"/>
      <c r="L80" s="155"/>
      <c r="M80" s="135"/>
    </row>
    <row r="81" spans="1:13" s="17" customFormat="1" ht="20.25" customHeight="1">
      <c r="A81" s="167"/>
      <c r="B81" s="170"/>
      <c r="C81" s="170"/>
      <c r="D81" s="18" t="s">
        <v>261</v>
      </c>
      <c r="E81" s="18" t="s">
        <v>156</v>
      </c>
      <c r="F81" s="41">
        <v>48</v>
      </c>
      <c r="G81" s="18">
        <v>1</v>
      </c>
      <c r="H81" s="18"/>
      <c r="I81" s="19">
        <f t="shared" si="0"/>
        <v>48</v>
      </c>
      <c r="J81" s="170"/>
      <c r="K81" s="155"/>
      <c r="L81" s="155"/>
      <c r="M81" s="135"/>
    </row>
    <row r="82" spans="1:13" s="17" customFormat="1" ht="20.25" customHeight="1">
      <c r="A82" s="167"/>
      <c r="B82" s="170"/>
      <c r="C82" s="170"/>
      <c r="D82" s="18" t="s">
        <v>263</v>
      </c>
      <c r="E82" s="18" t="s">
        <v>249</v>
      </c>
      <c r="F82" s="99">
        <v>330.1</v>
      </c>
      <c r="G82" s="18">
        <v>3</v>
      </c>
      <c r="H82" s="18"/>
      <c r="I82" s="19">
        <f t="shared" si="0"/>
        <v>990.3000000000001</v>
      </c>
      <c r="J82" s="170"/>
      <c r="K82" s="155"/>
      <c r="L82" s="155"/>
      <c r="M82" s="135"/>
    </row>
    <row r="83" spans="1:13" s="17" customFormat="1" ht="20.25" customHeight="1">
      <c r="A83" s="167"/>
      <c r="B83" s="170"/>
      <c r="C83" s="170"/>
      <c r="D83" s="18" t="s">
        <v>277</v>
      </c>
      <c r="E83" s="18" t="s">
        <v>249</v>
      </c>
      <c r="F83" s="94">
        <v>10.98</v>
      </c>
      <c r="G83" s="18">
        <v>25</v>
      </c>
      <c r="H83" s="18"/>
      <c r="I83" s="19">
        <f t="shared" si="0"/>
        <v>274.5</v>
      </c>
      <c r="J83" s="170"/>
      <c r="K83" s="155"/>
      <c r="L83" s="155"/>
      <c r="M83" s="135"/>
    </row>
    <row r="84" spans="1:13" s="17" customFormat="1" ht="20.25" customHeight="1">
      <c r="A84" s="167"/>
      <c r="B84" s="170"/>
      <c r="C84" s="170"/>
      <c r="D84" s="18" t="s">
        <v>265</v>
      </c>
      <c r="E84" s="18" t="s">
        <v>249</v>
      </c>
      <c r="F84" s="19">
        <v>2717</v>
      </c>
      <c r="G84" s="18">
        <v>8</v>
      </c>
      <c r="H84" s="18"/>
      <c r="I84" s="19">
        <f t="shared" si="0"/>
        <v>21736</v>
      </c>
      <c r="J84" s="170"/>
      <c r="K84" s="155"/>
      <c r="L84" s="155"/>
      <c r="M84" s="135"/>
    </row>
    <row r="85" spans="1:13" s="17" customFormat="1" ht="20.25" customHeight="1">
      <c r="A85" s="167"/>
      <c r="B85" s="170"/>
      <c r="C85" s="170"/>
      <c r="D85" s="18" t="s">
        <v>266</v>
      </c>
      <c r="E85" s="18" t="s">
        <v>249</v>
      </c>
      <c r="F85" s="19">
        <v>861</v>
      </c>
      <c r="G85" s="18">
        <v>2</v>
      </c>
      <c r="H85" s="18"/>
      <c r="I85" s="19">
        <f t="shared" si="0"/>
        <v>1722</v>
      </c>
      <c r="J85" s="170"/>
      <c r="K85" s="155"/>
      <c r="L85" s="155"/>
      <c r="M85" s="135"/>
    </row>
    <row r="86" spans="1:13" s="17" customFormat="1" ht="20.25" customHeight="1">
      <c r="A86" s="167"/>
      <c r="B86" s="170"/>
      <c r="C86" s="170"/>
      <c r="D86" s="18" t="s">
        <v>267</v>
      </c>
      <c r="E86" s="18" t="s">
        <v>249</v>
      </c>
      <c r="F86" s="19">
        <v>720</v>
      </c>
      <c r="G86" s="18">
        <v>2</v>
      </c>
      <c r="H86" s="18"/>
      <c r="I86" s="19">
        <f t="shared" si="0"/>
        <v>1440</v>
      </c>
      <c r="J86" s="170"/>
      <c r="K86" s="155"/>
      <c r="L86" s="155"/>
      <c r="M86" s="135"/>
    </row>
    <row r="87" spans="1:13" s="17" customFormat="1" ht="20.25" customHeight="1">
      <c r="A87" s="167"/>
      <c r="B87" s="170"/>
      <c r="C87" s="170"/>
      <c r="D87" s="18" t="s">
        <v>268</v>
      </c>
      <c r="E87" s="18" t="s">
        <v>262</v>
      </c>
      <c r="F87" s="19">
        <v>1102</v>
      </c>
      <c r="G87" s="18">
        <v>3.6</v>
      </c>
      <c r="H87" s="18"/>
      <c r="I87" s="19">
        <f t="shared" si="0"/>
        <v>3967.2000000000003</v>
      </c>
      <c r="J87" s="170"/>
      <c r="K87" s="155"/>
      <c r="L87" s="155"/>
      <c r="M87" s="135"/>
    </row>
    <row r="88" spans="1:13" s="17" customFormat="1" ht="20.25" customHeight="1">
      <c r="A88" s="167"/>
      <c r="B88" s="170"/>
      <c r="C88" s="170"/>
      <c r="D88" s="18" t="s">
        <v>269</v>
      </c>
      <c r="E88" s="18" t="s">
        <v>156</v>
      </c>
      <c r="F88" s="19">
        <v>22080</v>
      </c>
      <c r="G88" s="18">
        <v>0.3</v>
      </c>
      <c r="H88" s="18"/>
      <c r="I88" s="19">
        <f t="shared" si="0"/>
        <v>6624</v>
      </c>
      <c r="J88" s="170"/>
      <c r="K88" s="155"/>
      <c r="L88" s="155"/>
      <c r="M88" s="135"/>
    </row>
    <row r="89" spans="1:13" s="17" customFormat="1" ht="20.25" customHeight="1">
      <c r="A89" s="167"/>
      <c r="B89" s="170"/>
      <c r="C89" s="170"/>
      <c r="D89" s="18" t="s">
        <v>270</v>
      </c>
      <c r="E89" s="18" t="s">
        <v>249</v>
      </c>
      <c r="F89" s="19">
        <v>1148</v>
      </c>
      <c r="G89" s="18">
        <v>1.6</v>
      </c>
      <c r="H89" s="18"/>
      <c r="I89" s="19">
        <f t="shared" si="0"/>
        <v>1836.8000000000002</v>
      </c>
      <c r="J89" s="170"/>
      <c r="K89" s="155"/>
      <c r="L89" s="155"/>
      <c r="M89" s="135"/>
    </row>
    <row r="90" spans="1:13" s="17" customFormat="1" ht="20.25" customHeight="1">
      <c r="A90" s="167"/>
      <c r="B90" s="170"/>
      <c r="C90" s="170"/>
      <c r="D90" s="18" t="s">
        <v>271</v>
      </c>
      <c r="E90" s="18" t="s">
        <v>249</v>
      </c>
      <c r="F90" s="19">
        <v>432</v>
      </c>
      <c r="G90" s="18">
        <v>1.6</v>
      </c>
      <c r="H90" s="18"/>
      <c r="I90" s="19">
        <f t="shared" si="0"/>
        <v>691.2</v>
      </c>
      <c r="J90" s="170"/>
      <c r="K90" s="155"/>
      <c r="L90" s="155"/>
      <c r="M90" s="135"/>
    </row>
    <row r="91" spans="1:13" s="17" customFormat="1" ht="20.25" customHeight="1">
      <c r="A91" s="167"/>
      <c r="B91" s="170"/>
      <c r="C91" s="170"/>
      <c r="D91" s="18" t="s">
        <v>272</v>
      </c>
      <c r="E91" s="18" t="s">
        <v>249</v>
      </c>
      <c r="F91" s="19">
        <v>192</v>
      </c>
      <c r="G91" s="18">
        <v>1</v>
      </c>
      <c r="H91" s="18"/>
      <c r="I91" s="19">
        <f t="shared" si="0"/>
        <v>192</v>
      </c>
      <c r="J91" s="170"/>
      <c r="K91" s="155"/>
      <c r="L91" s="155"/>
      <c r="M91" s="135"/>
    </row>
    <row r="92" spans="1:13" s="17" customFormat="1" ht="20.25" customHeight="1">
      <c r="A92" s="167"/>
      <c r="B92" s="170"/>
      <c r="C92" s="170"/>
      <c r="D92" s="18" t="s">
        <v>273</v>
      </c>
      <c r="E92" s="18" t="s">
        <v>249</v>
      </c>
      <c r="F92" s="99">
        <v>16502.5</v>
      </c>
      <c r="G92" s="18">
        <v>1.2</v>
      </c>
      <c r="H92" s="18"/>
      <c r="I92" s="19">
        <f t="shared" si="0"/>
        <v>19803</v>
      </c>
      <c r="J92" s="170"/>
      <c r="K92" s="155"/>
      <c r="L92" s="155"/>
      <c r="M92" s="135"/>
    </row>
    <row r="93" spans="1:13" s="17" customFormat="1" ht="20.25" customHeight="1">
      <c r="A93" s="167"/>
      <c r="B93" s="170"/>
      <c r="C93" s="170"/>
      <c r="D93" s="18" t="s">
        <v>274</v>
      </c>
      <c r="E93" s="18" t="s">
        <v>249</v>
      </c>
      <c r="F93" s="19">
        <v>576</v>
      </c>
      <c r="G93" s="18">
        <v>2</v>
      </c>
      <c r="H93" s="18"/>
      <c r="I93" s="19">
        <f t="shared" si="0"/>
        <v>1152</v>
      </c>
      <c r="J93" s="170"/>
      <c r="K93" s="155"/>
      <c r="L93" s="155"/>
      <c r="M93" s="135"/>
    </row>
    <row r="94" spans="1:13" s="17" customFormat="1" ht="20.25" customHeight="1">
      <c r="A94" s="167"/>
      <c r="B94" s="170"/>
      <c r="C94" s="170"/>
      <c r="D94" s="18" t="s">
        <v>275</v>
      </c>
      <c r="E94" s="18" t="s">
        <v>249</v>
      </c>
      <c r="F94" s="19">
        <v>1104</v>
      </c>
      <c r="G94" s="18">
        <v>5</v>
      </c>
      <c r="H94" s="18"/>
      <c r="I94" s="19">
        <f t="shared" si="0"/>
        <v>5520</v>
      </c>
      <c r="J94" s="170"/>
      <c r="K94" s="155"/>
      <c r="L94" s="155"/>
      <c r="M94" s="135"/>
    </row>
    <row r="95" spans="1:13" s="17" customFormat="1" ht="20.25" customHeight="1" thickBot="1">
      <c r="A95" s="168"/>
      <c r="B95" s="171"/>
      <c r="C95" s="171"/>
      <c r="D95" s="21" t="s">
        <v>276</v>
      </c>
      <c r="E95" s="21" t="s">
        <v>156</v>
      </c>
      <c r="F95" s="100">
        <v>720</v>
      </c>
      <c r="G95" s="21">
        <v>0.27</v>
      </c>
      <c r="H95" s="21"/>
      <c r="I95" s="22">
        <f t="shared" si="0"/>
        <v>194.4</v>
      </c>
      <c r="J95" s="171"/>
      <c r="K95" s="183"/>
      <c r="L95" s="183"/>
      <c r="M95" s="203"/>
    </row>
    <row r="96" spans="1:13" s="17" customFormat="1" ht="20.25" customHeight="1">
      <c r="A96" s="165">
        <v>6</v>
      </c>
      <c r="B96" s="169" t="s">
        <v>278</v>
      </c>
      <c r="C96" s="169"/>
      <c r="D96" s="14" t="s">
        <v>279</v>
      </c>
      <c r="E96" s="14" t="s">
        <v>156</v>
      </c>
      <c r="F96" s="40">
        <f>192</f>
        <v>192</v>
      </c>
      <c r="G96" s="14">
        <v>0.6</v>
      </c>
      <c r="H96" s="14"/>
      <c r="I96" s="15">
        <f t="shared" si="0"/>
        <v>115.19999999999999</v>
      </c>
      <c r="J96" s="169" t="s">
        <v>23</v>
      </c>
      <c r="K96" s="154" t="s">
        <v>108</v>
      </c>
      <c r="L96" s="154" t="s">
        <v>187</v>
      </c>
      <c r="M96" s="134"/>
    </row>
    <row r="97" spans="1:13" s="17" customFormat="1" ht="20.25" customHeight="1">
      <c r="A97" s="167"/>
      <c r="B97" s="170"/>
      <c r="C97" s="170"/>
      <c r="D97" s="18" t="s">
        <v>280</v>
      </c>
      <c r="E97" s="18" t="s">
        <v>156</v>
      </c>
      <c r="F97" s="41">
        <f>144</f>
        <v>144</v>
      </c>
      <c r="G97" s="18">
        <v>0.5</v>
      </c>
      <c r="H97" s="18"/>
      <c r="I97" s="19">
        <f t="shared" si="0"/>
        <v>72</v>
      </c>
      <c r="J97" s="170"/>
      <c r="K97" s="155"/>
      <c r="L97" s="155"/>
      <c r="M97" s="135"/>
    </row>
    <row r="98" spans="1:13" s="17" customFormat="1" ht="20.25" customHeight="1">
      <c r="A98" s="167"/>
      <c r="B98" s="170"/>
      <c r="C98" s="170"/>
      <c r="D98" s="18" t="s">
        <v>281</v>
      </c>
      <c r="E98" s="18" t="s">
        <v>282</v>
      </c>
      <c r="F98" s="41">
        <f>144</f>
        <v>144</v>
      </c>
      <c r="G98" s="18">
        <v>1.5</v>
      </c>
      <c r="H98" s="18"/>
      <c r="I98" s="19">
        <f t="shared" si="0"/>
        <v>216</v>
      </c>
      <c r="J98" s="170"/>
      <c r="K98" s="155"/>
      <c r="L98" s="155"/>
      <c r="M98" s="135"/>
    </row>
    <row r="99" spans="1:13" s="17" customFormat="1" ht="20.25" customHeight="1">
      <c r="A99" s="167"/>
      <c r="B99" s="170"/>
      <c r="C99" s="170"/>
      <c r="D99" s="18" t="s">
        <v>283</v>
      </c>
      <c r="E99" s="18" t="s">
        <v>156</v>
      </c>
      <c r="F99" s="41">
        <f>288</f>
        <v>288</v>
      </c>
      <c r="G99" s="18">
        <v>0.35</v>
      </c>
      <c r="H99" s="18"/>
      <c r="I99" s="19">
        <f t="shared" si="0"/>
        <v>100.8</v>
      </c>
      <c r="J99" s="170"/>
      <c r="K99" s="155"/>
      <c r="L99" s="155"/>
      <c r="M99" s="135"/>
    </row>
    <row r="100" spans="1:13" s="17" customFormat="1" ht="20.25" customHeight="1">
      <c r="A100" s="167"/>
      <c r="B100" s="170"/>
      <c r="C100" s="170"/>
      <c r="D100" s="18" t="s">
        <v>284</v>
      </c>
      <c r="E100" s="18" t="s">
        <v>156</v>
      </c>
      <c r="F100" s="41">
        <f>48</f>
        <v>48</v>
      </c>
      <c r="G100" s="18">
        <v>1</v>
      </c>
      <c r="H100" s="18"/>
      <c r="I100" s="19">
        <f t="shared" si="0"/>
        <v>48</v>
      </c>
      <c r="J100" s="170"/>
      <c r="K100" s="155"/>
      <c r="L100" s="155"/>
      <c r="M100" s="135"/>
    </row>
    <row r="101" spans="1:13" s="17" customFormat="1" ht="20.25" customHeight="1">
      <c r="A101" s="167"/>
      <c r="B101" s="170"/>
      <c r="C101" s="170"/>
      <c r="D101" s="18" t="s">
        <v>285</v>
      </c>
      <c r="E101" s="18" t="s">
        <v>156</v>
      </c>
      <c r="F101" s="41">
        <f>48</f>
        <v>48</v>
      </c>
      <c r="G101" s="18">
        <v>2</v>
      </c>
      <c r="H101" s="18"/>
      <c r="I101" s="19">
        <f t="shared" si="0"/>
        <v>96</v>
      </c>
      <c r="J101" s="170"/>
      <c r="K101" s="155"/>
      <c r="L101" s="155"/>
      <c r="M101" s="135"/>
    </row>
    <row r="102" spans="1:13" s="17" customFormat="1" ht="33" customHeight="1">
      <c r="A102" s="167"/>
      <c r="B102" s="170"/>
      <c r="C102" s="170"/>
      <c r="D102" s="18" t="s">
        <v>286</v>
      </c>
      <c r="E102" s="18" t="s">
        <v>156</v>
      </c>
      <c r="F102" s="41">
        <f>48</f>
        <v>48</v>
      </c>
      <c r="G102" s="18">
        <v>2.5</v>
      </c>
      <c r="H102" s="18"/>
      <c r="I102" s="19">
        <f t="shared" si="0"/>
        <v>120</v>
      </c>
      <c r="J102" s="170"/>
      <c r="K102" s="155"/>
      <c r="L102" s="155"/>
      <c r="M102" s="135"/>
    </row>
    <row r="103" spans="1:13" s="17" customFormat="1" ht="20.25" customHeight="1" thickBot="1">
      <c r="A103" s="168"/>
      <c r="B103" s="171"/>
      <c r="C103" s="171"/>
      <c r="D103" s="21" t="s">
        <v>287</v>
      </c>
      <c r="E103" s="21" t="s">
        <v>282</v>
      </c>
      <c r="F103" s="22">
        <f>240</f>
        <v>240</v>
      </c>
      <c r="G103" s="21">
        <v>0.8</v>
      </c>
      <c r="H103" s="21"/>
      <c r="I103" s="22">
        <f t="shared" si="0"/>
        <v>192</v>
      </c>
      <c r="J103" s="171"/>
      <c r="K103" s="183"/>
      <c r="L103" s="183"/>
      <c r="M103" s="203"/>
    </row>
    <row r="104" spans="1:13" s="17" customFormat="1" ht="128.25" customHeight="1" thickBot="1">
      <c r="A104" s="10">
        <v>7</v>
      </c>
      <c r="B104" s="11" t="s">
        <v>288</v>
      </c>
      <c r="C104" s="11"/>
      <c r="D104" s="11" t="s">
        <v>289</v>
      </c>
      <c r="E104" s="11" t="s">
        <v>53</v>
      </c>
      <c r="F104" s="12">
        <v>2444</v>
      </c>
      <c r="G104" s="11">
        <v>5.4</v>
      </c>
      <c r="H104" s="11"/>
      <c r="I104" s="12">
        <f>F104*G104</f>
        <v>13197.6</v>
      </c>
      <c r="J104" s="11" t="s">
        <v>23</v>
      </c>
      <c r="K104" s="39" t="s">
        <v>108</v>
      </c>
      <c r="L104" s="39" t="s">
        <v>250</v>
      </c>
      <c r="M104" s="13" t="s">
        <v>210</v>
      </c>
    </row>
    <row r="105" spans="1:13" s="17" customFormat="1" ht="120.75" customHeight="1" thickBot="1">
      <c r="A105" s="10">
        <v>8</v>
      </c>
      <c r="B105" s="11" t="s">
        <v>288</v>
      </c>
      <c r="C105" s="11"/>
      <c r="D105" s="11" t="s">
        <v>289</v>
      </c>
      <c r="E105" s="11" t="s">
        <v>53</v>
      </c>
      <c r="F105" s="12">
        <v>2444</v>
      </c>
      <c r="G105" s="11"/>
      <c r="H105" s="11"/>
      <c r="I105" s="12">
        <f>180000-I104</f>
        <v>166802.4</v>
      </c>
      <c r="J105" s="11" t="s">
        <v>107</v>
      </c>
      <c r="K105" s="39" t="s">
        <v>108</v>
      </c>
      <c r="L105" s="39" t="s">
        <v>187</v>
      </c>
      <c r="M105" s="13"/>
    </row>
    <row r="106" spans="1:13" s="17" customFormat="1" ht="134.25" customHeight="1" thickBot="1">
      <c r="A106" s="10">
        <v>9</v>
      </c>
      <c r="B106" s="11" t="s">
        <v>290</v>
      </c>
      <c r="C106" s="11"/>
      <c r="D106" s="11" t="s">
        <v>291</v>
      </c>
      <c r="E106" s="11" t="s">
        <v>156</v>
      </c>
      <c r="F106" s="12">
        <v>4</v>
      </c>
      <c r="G106" s="11"/>
      <c r="H106" s="11"/>
      <c r="I106" s="12">
        <v>850</v>
      </c>
      <c r="J106" s="11" t="s">
        <v>23</v>
      </c>
      <c r="K106" s="39" t="s">
        <v>108</v>
      </c>
      <c r="L106" s="11" t="s">
        <v>187</v>
      </c>
      <c r="M106" s="13"/>
    </row>
    <row r="107" spans="1:15" s="17" customFormat="1" ht="141.75" customHeight="1" thickBot="1">
      <c r="A107" s="10">
        <v>10</v>
      </c>
      <c r="B107" s="11" t="s">
        <v>292</v>
      </c>
      <c r="C107" s="11"/>
      <c r="D107" s="11" t="s">
        <v>293</v>
      </c>
      <c r="E107" s="11" t="s">
        <v>294</v>
      </c>
      <c r="F107" s="12">
        <f>230*4</f>
        <v>920</v>
      </c>
      <c r="G107" s="11"/>
      <c r="H107" s="11"/>
      <c r="I107" s="12">
        <v>5380</v>
      </c>
      <c r="J107" s="11" t="s">
        <v>23</v>
      </c>
      <c r="K107" s="39" t="s">
        <v>143</v>
      </c>
      <c r="L107" s="11" t="s">
        <v>295</v>
      </c>
      <c r="M107" s="13"/>
      <c r="O107" s="79"/>
    </row>
    <row r="108" spans="1:15" s="17" customFormat="1" ht="39.75" customHeight="1">
      <c r="A108" s="165">
        <v>11</v>
      </c>
      <c r="B108" s="169" t="s">
        <v>296</v>
      </c>
      <c r="C108" s="169"/>
      <c r="D108" s="14" t="s">
        <v>297</v>
      </c>
      <c r="E108" s="14" t="s">
        <v>156</v>
      </c>
      <c r="F108" s="15">
        <v>25</v>
      </c>
      <c r="G108" s="14"/>
      <c r="H108" s="14"/>
      <c r="I108" s="15">
        <v>200</v>
      </c>
      <c r="J108" s="169" t="s">
        <v>23</v>
      </c>
      <c r="K108" s="154" t="s">
        <v>143</v>
      </c>
      <c r="L108" s="154" t="s">
        <v>143</v>
      </c>
      <c r="M108" s="134"/>
      <c r="O108" s="86"/>
    </row>
    <row r="109" spans="1:15" s="17" customFormat="1" ht="39.75" customHeight="1">
      <c r="A109" s="167"/>
      <c r="B109" s="170"/>
      <c r="C109" s="170"/>
      <c r="D109" s="18" t="s">
        <v>298</v>
      </c>
      <c r="E109" s="18" t="s">
        <v>156</v>
      </c>
      <c r="F109" s="19">
        <v>1</v>
      </c>
      <c r="G109" s="18"/>
      <c r="H109" s="18"/>
      <c r="I109" s="19">
        <v>160</v>
      </c>
      <c r="J109" s="170"/>
      <c r="K109" s="155"/>
      <c r="L109" s="155"/>
      <c r="M109" s="135"/>
      <c r="O109" s="86"/>
    </row>
    <row r="110" spans="1:15" s="17" customFormat="1" ht="39.75" customHeight="1">
      <c r="A110" s="167"/>
      <c r="B110" s="170"/>
      <c r="C110" s="170"/>
      <c r="D110" s="18" t="s">
        <v>299</v>
      </c>
      <c r="E110" s="18" t="s">
        <v>156</v>
      </c>
      <c r="F110" s="19">
        <v>1</v>
      </c>
      <c r="G110" s="18"/>
      <c r="H110" s="18"/>
      <c r="I110" s="19">
        <v>495</v>
      </c>
      <c r="J110" s="170"/>
      <c r="K110" s="155"/>
      <c r="L110" s="155"/>
      <c r="M110" s="135"/>
      <c r="O110" s="86"/>
    </row>
    <row r="111" spans="1:15" s="17" customFormat="1" ht="39.75" customHeight="1">
      <c r="A111" s="167"/>
      <c r="B111" s="170"/>
      <c r="C111" s="170"/>
      <c r="D111" s="18" t="s">
        <v>300</v>
      </c>
      <c r="E111" s="18" t="s">
        <v>156</v>
      </c>
      <c r="F111" s="19">
        <v>1</v>
      </c>
      <c r="G111" s="18"/>
      <c r="H111" s="18"/>
      <c r="I111" s="19">
        <v>490</v>
      </c>
      <c r="J111" s="170"/>
      <c r="K111" s="155"/>
      <c r="L111" s="155"/>
      <c r="M111" s="135"/>
      <c r="O111" s="86"/>
    </row>
    <row r="112" spans="1:15" s="17" customFormat="1" ht="39.75" customHeight="1">
      <c r="A112" s="167"/>
      <c r="B112" s="170"/>
      <c r="C112" s="170"/>
      <c r="D112" s="18" t="s">
        <v>301</v>
      </c>
      <c r="E112" s="18" t="s">
        <v>156</v>
      </c>
      <c r="F112" s="19">
        <v>2</v>
      </c>
      <c r="G112" s="18"/>
      <c r="H112" s="18"/>
      <c r="I112" s="19">
        <v>80</v>
      </c>
      <c r="J112" s="170"/>
      <c r="K112" s="155"/>
      <c r="L112" s="155"/>
      <c r="M112" s="135"/>
      <c r="O112" s="86"/>
    </row>
    <row r="113" spans="1:15" s="17" customFormat="1" ht="39.75" customHeight="1">
      <c r="A113" s="167"/>
      <c r="B113" s="170"/>
      <c r="C113" s="170"/>
      <c r="D113" s="18" t="s">
        <v>302</v>
      </c>
      <c r="E113" s="18" t="s">
        <v>156</v>
      </c>
      <c r="F113" s="19">
        <v>1</v>
      </c>
      <c r="G113" s="18"/>
      <c r="H113" s="18"/>
      <c r="I113" s="19">
        <v>495</v>
      </c>
      <c r="J113" s="170"/>
      <c r="K113" s="155"/>
      <c r="L113" s="155"/>
      <c r="M113" s="135"/>
      <c r="O113" s="86"/>
    </row>
    <row r="114" spans="1:15" s="17" customFormat="1" ht="39.75" customHeight="1" thickBot="1">
      <c r="A114" s="168"/>
      <c r="B114" s="171"/>
      <c r="C114" s="171"/>
      <c r="D114" s="21" t="s">
        <v>303</v>
      </c>
      <c r="E114" s="21" t="s">
        <v>156</v>
      </c>
      <c r="F114" s="22">
        <v>1</v>
      </c>
      <c r="G114" s="21"/>
      <c r="H114" s="21"/>
      <c r="I114" s="22">
        <v>350</v>
      </c>
      <c r="J114" s="171"/>
      <c r="K114" s="183"/>
      <c r="L114" s="183"/>
      <c r="M114" s="203"/>
      <c r="O114" s="86"/>
    </row>
    <row r="115" spans="1:15" s="17" customFormat="1" ht="125.25" customHeight="1" thickBot="1">
      <c r="A115" s="76">
        <v>12</v>
      </c>
      <c r="B115" s="6" t="s">
        <v>304</v>
      </c>
      <c r="C115" s="6"/>
      <c r="D115" s="6" t="s">
        <v>305</v>
      </c>
      <c r="E115" s="6" t="s">
        <v>106</v>
      </c>
      <c r="F115" s="97"/>
      <c r="G115" s="6"/>
      <c r="H115" s="6"/>
      <c r="I115" s="97">
        <v>34000</v>
      </c>
      <c r="J115" s="6" t="s">
        <v>23</v>
      </c>
      <c r="K115" s="78" t="s">
        <v>108</v>
      </c>
      <c r="L115" s="6" t="s">
        <v>187</v>
      </c>
      <c r="M115" s="9"/>
      <c r="O115" s="79"/>
    </row>
    <row r="116" spans="1:13" s="102" customFormat="1" ht="41.25" customHeight="1">
      <c r="A116" s="130">
        <v>13</v>
      </c>
      <c r="B116" s="175" t="s">
        <v>306</v>
      </c>
      <c r="C116" s="175"/>
      <c r="D116" s="44" t="s">
        <v>307</v>
      </c>
      <c r="E116" s="44" t="s">
        <v>106</v>
      </c>
      <c r="F116" s="40"/>
      <c r="G116" s="44"/>
      <c r="H116" s="44"/>
      <c r="I116" s="123">
        <v>500</v>
      </c>
      <c r="J116" s="44" t="s">
        <v>23</v>
      </c>
      <c r="K116" s="101" t="s">
        <v>108</v>
      </c>
      <c r="L116" s="101" t="s">
        <v>108</v>
      </c>
      <c r="M116" s="188" t="s">
        <v>518</v>
      </c>
    </row>
    <row r="117" spans="1:13" s="102" customFormat="1" ht="41.25" customHeight="1">
      <c r="A117" s="179"/>
      <c r="B117" s="181"/>
      <c r="C117" s="181"/>
      <c r="D117" s="49" t="s">
        <v>308</v>
      </c>
      <c r="E117" s="49" t="s">
        <v>106</v>
      </c>
      <c r="F117" s="41"/>
      <c r="G117" s="49"/>
      <c r="H117" s="49"/>
      <c r="I117" s="124">
        <v>600</v>
      </c>
      <c r="J117" s="49" t="s">
        <v>23</v>
      </c>
      <c r="K117" s="103" t="s">
        <v>108</v>
      </c>
      <c r="L117" s="103" t="s">
        <v>209</v>
      </c>
      <c r="M117" s="129"/>
    </row>
    <row r="118" spans="1:13" s="102" customFormat="1" ht="41.25" customHeight="1">
      <c r="A118" s="179"/>
      <c r="B118" s="181"/>
      <c r="C118" s="181"/>
      <c r="D118" s="49" t="s">
        <v>309</v>
      </c>
      <c r="E118" s="49" t="s">
        <v>106</v>
      </c>
      <c r="F118" s="41"/>
      <c r="G118" s="49"/>
      <c r="H118" s="49"/>
      <c r="I118" s="124">
        <v>400</v>
      </c>
      <c r="J118" s="49" t="s">
        <v>23</v>
      </c>
      <c r="K118" s="103" t="s">
        <v>108</v>
      </c>
      <c r="L118" s="103" t="s">
        <v>209</v>
      </c>
      <c r="M118" s="129"/>
    </row>
    <row r="119" spans="1:13" s="102" customFormat="1" ht="41.25" customHeight="1">
      <c r="A119" s="179"/>
      <c r="B119" s="181"/>
      <c r="C119" s="181"/>
      <c r="D119" s="49" t="s">
        <v>310</v>
      </c>
      <c r="E119" s="49" t="s">
        <v>106</v>
      </c>
      <c r="F119" s="41"/>
      <c r="G119" s="49"/>
      <c r="H119" s="49"/>
      <c r="I119" s="124">
        <v>700</v>
      </c>
      <c r="J119" s="49" t="s">
        <v>23</v>
      </c>
      <c r="K119" s="103" t="s">
        <v>108</v>
      </c>
      <c r="L119" s="103" t="s">
        <v>209</v>
      </c>
      <c r="M119" s="129"/>
    </row>
    <row r="120" spans="1:13" s="102" customFormat="1" ht="41.25" customHeight="1">
      <c r="A120" s="179"/>
      <c r="B120" s="181"/>
      <c r="C120" s="181"/>
      <c r="D120" s="49" t="s">
        <v>311</v>
      </c>
      <c r="E120" s="49" t="s">
        <v>106</v>
      </c>
      <c r="F120" s="41"/>
      <c r="G120" s="49"/>
      <c r="H120" s="49"/>
      <c r="I120" s="124">
        <v>600</v>
      </c>
      <c r="J120" s="49" t="s">
        <v>23</v>
      </c>
      <c r="K120" s="103" t="s">
        <v>108</v>
      </c>
      <c r="L120" s="103" t="s">
        <v>209</v>
      </c>
      <c r="M120" s="129"/>
    </row>
    <row r="121" spans="1:13" s="102" customFormat="1" ht="41.25" customHeight="1">
      <c r="A121" s="179"/>
      <c r="B121" s="181"/>
      <c r="C121" s="181"/>
      <c r="D121" s="49" t="s">
        <v>312</v>
      </c>
      <c r="E121" s="49" t="s">
        <v>106</v>
      </c>
      <c r="F121" s="41"/>
      <c r="G121" s="49"/>
      <c r="H121" s="49"/>
      <c r="I121" s="124">
        <v>800</v>
      </c>
      <c r="J121" s="49" t="s">
        <v>23</v>
      </c>
      <c r="K121" s="103" t="s">
        <v>143</v>
      </c>
      <c r="L121" s="103" t="s">
        <v>143</v>
      </c>
      <c r="M121" s="129"/>
    </row>
    <row r="122" spans="1:13" s="102" customFormat="1" ht="41.25" customHeight="1">
      <c r="A122" s="179"/>
      <c r="B122" s="181"/>
      <c r="C122" s="181"/>
      <c r="D122" s="49" t="s">
        <v>313</v>
      </c>
      <c r="E122" s="49" t="s">
        <v>106</v>
      </c>
      <c r="F122" s="41"/>
      <c r="G122" s="49"/>
      <c r="H122" s="49"/>
      <c r="I122" s="124">
        <v>400</v>
      </c>
      <c r="J122" s="49" t="s">
        <v>23</v>
      </c>
      <c r="K122" s="103" t="s">
        <v>143</v>
      </c>
      <c r="L122" s="103" t="s">
        <v>143</v>
      </c>
      <c r="M122" s="129"/>
    </row>
    <row r="123" spans="1:13" s="102" customFormat="1" ht="41.25" customHeight="1">
      <c r="A123" s="179"/>
      <c r="B123" s="181"/>
      <c r="C123" s="181"/>
      <c r="D123" s="49" t="s">
        <v>314</v>
      </c>
      <c r="E123" s="49" t="s">
        <v>106</v>
      </c>
      <c r="F123" s="41"/>
      <c r="G123" s="49"/>
      <c r="H123" s="49"/>
      <c r="I123" s="124">
        <v>700</v>
      </c>
      <c r="J123" s="49" t="s">
        <v>23</v>
      </c>
      <c r="K123" s="103" t="s">
        <v>143</v>
      </c>
      <c r="L123" s="103" t="s">
        <v>143</v>
      </c>
      <c r="M123" s="129"/>
    </row>
    <row r="124" spans="1:13" s="102" customFormat="1" ht="41.25" customHeight="1">
      <c r="A124" s="179"/>
      <c r="B124" s="181"/>
      <c r="C124" s="181"/>
      <c r="D124" s="49" t="s">
        <v>315</v>
      </c>
      <c r="E124" s="49" t="s">
        <v>106</v>
      </c>
      <c r="F124" s="41"/>
      <c r="G124" s="49"/>
      <c r="H124" s="49"/>
      <c r="I124" s="124">
        <v>700</v>
      </c>
      <c r="J124" s="49" t="s">
        <v>23</v>
      </c>
      <c r="K124" s="103" t="s">
        <v>143</v>
      </c>
      <c r="L124" s="103" t="s">
        <v>143</v>
      </c>
      <c r="M124" s="129"/>
    </row>
    <row r="125" spans="1:13" s="102" customFormat="1" ht="41.25" customHeight="1">
      <c r="A125" s="179"/>
      <c r="B125" s="181"/>
      <c r="C125" s="181"/>
      <c r="D125" s="49" t="s">
        <v>316</v>
      </c>
      <c r="E125" s="49" t="s">
        <v>106</v>
      </c>
      <c r="F125" s="41"/>
      <c r="G125" s="49"/>
      <c r="H125" s="49"/>
      <c r="I125" s="124">
        <v>400</v>
      </c>
      <c r="J125" s="49" t="s">
        <v>23</v>
      </c>
      <c r="K125" s="103" t="s">
        <v>186</v>
      </c>
      <c r="L125" s="103" t="s">
        <v>186</v>
      </c>
      <c r="M125" s="129"/>
    </row>
    <row r="126" spans="1:13" s="102" customFormat="1" ht="41.25" customHeight="1">
      <c r="A126" s="179"/>
      <c r="B126" s="181"/>
      <c r="C126" s="181"/>
      <c r="D126" s="49" t="s">
        <v>317</v>
      </c>
      <c r="E126" s="49" t="s">
        <v>106</v>
      </c>
      <c r="F126" s="41"/>
      <c r="G126" s="49"/>
      <c r="H126" s="49"/>
      <c r="I126" s="124">
        <v>1000</v>
      </c>
      <c r="J126" s="49" t="s">
        <v>23</v>
      </c>
      <c r="K126" s="103" t="s">
        <v>186</v>
      </c>
      <c r="L126" s="103" t="s">
        <v>186</v>
      </c>
      <c r="M126" s="129"/>
    </row>
    <row r="127" spans="1:13" s="102" customFormat="1" ht="41.25" customHeight="1">
      <c r="A127" s="179"/>
      <c r="B127" s="181"/>
      <c r="C127" s="181"/>
      <c r="D127" s="49" t="s">
        <v>504</v>
      </c>
      <c r="E127" s="49" t="s">
        <v>106</v>
      </c>
      <c r="F127" s="41"/>
      <c r="G127" s="49"/>
      <c r="H127" s="49"/>
      <c r="I127" s="124">
        <v>12300</v>
      </c>
      <c r="J127" s="49" t="s">
        <v>23</v>
      </c>
      <c r="K127" s="103" t="s">
        <v>186</v>
      </c>
      <c r="L127" s="103" t="s">
        <v>186</v>
      </c>
      <c r="M127" s="129"/>
    </row>
    <row r="128" spans="1:13" s="102" customFormat="1" ht="41.25" customHeight="1">
      <c r="A128" s="179"/>
      <c r="B128" s="181"/>
      <c r="C128" s="181"/>
      <c r="D128" s="49" t="s">
        <v>321</v>
      </c>
      <c r="E128" s="49" t="s">
        <v>106</v>
      </c>
      <c r="F128" s="41"/>
      <c r="G128" s="49"/>
      <c r="H128" s="49"/>
      <c r="I128" s="124">
        <v>800</v>
      </c>
      <c r="J128" s="49" t="s">
        <v>23</v>
      </c>
      <c r="K128" s="103"/>
      <c r="L128" s="103"/>
      <c r="M128" s="129"/>
    </row>
    <row r="129" spans="1:13" s="102" customFormat="1" ht="41.25" customHeight="1">
      <c r="A129" s="179"/>
      <c r="B129" s="181"/>
      <c r="C129" s="181"/>
      <c r="D129" s="49" t="s">
        <v>318</v>
      </c>
      <c r="E129" s="49" t="s">
        <v>106</v>
      </c>
      <c r="F129" s="41"/>
      <c r="G129" s="49"/>
      <c r="H129" s="49"/>
      <c r="I129" s="124">
        <v>500</v>
      </c>
      <c r="J129" s="49" t="s">
        <v>23</v>
      </c>
      <c r="K129" s="103" t="s">
        <v>186</v>
      </c>
      <c r="L129" s="103" t="s">
        <v>186</v>
      </c>
      <c r="M129" s="129"/>
    </row>
    <row r="130" spans="1:13" s="102" customFormat="1" ht="41.25" customHeight="1">
      <c r="A130" s="179"/>
      <c r="B130" s="181"/>
      <c r="C130" s="181"/>
      <c r="D130" s="49" t="s">
        <v>322</v>
      </c>
      <c r="E130" s="49" t="s">
        <v>106</v>
      </c>
      <c r="F130" s="41"/>
      <c r="G130" s="49"/>
      <c r="H130" s="49"/>
      <c r="I130" s="124">
        <v>600</v>
      </c>
      <c r="J130" s="49" t="s">
        <v>23</v>
      </c>
      <c r="K130" s="103"/>
      <c r="L130" s="103"/>
      <c r="M130" s="129"/>
    </row>
    <row r="131" spans="1:13" s="102" customFormat="1" ht="41.25" customHeight="1">
      <c r="A131" s="179"/>
      <c r="B131" s="181"/>
      <c r="C131" s="181"/>
      <c r="D131" s="49" t="s">
        <v>505</v>
      </c>
      <c r="E131" s="49" t="s">
        <v>106</v>
      </c>
      <c r="F131" s="41"/>
      <c r="G131" s="49"/>
      <c r="H131" s="49"/>
      <c r="I131" s="124">
        <v>1300</v>
      </c>
      <c r="J131" s="49" t="s">
        <v>23</v>
      </c>
      <c r="K131" s="103" t="s">
        <v>186</v>
      </c>
      <c r="L131" s="103" t="s">
        <v>186</v>
      </c>
      <c r="M131" s="129"/>
    </row>
    <row r="132" spans="1:13" s="102" customFormat="1" ht="41.25" customHeight="1">
      <c r="A132" s="179"/>
      <c r="B132" s="181"/>
      <c r="C132" s="181"/>
      <c r="D132" s="49" t="s">
        <v>319</v>
      </c>
      <c r="E132" s="49" t="s">
        <v>106</v>
      </c>
      <c r="F132" s="41"/>
      <c r="G132" s="49"/>
      <c r="H132" s="49"/>
      <c r="I132" s="124">
        <v>2500</v>
      </c>
      <c r="J132" s="49" t="s">
        <v>23</v>
      </c>
      <c r="K132" s="103" t="s">
        <v>320</v>
      </c>
      <c r="L132" s="103" t="s">
        <v>320</v>
      </c>
      <c r="M132" s="129"/>
    </row>
    <row r="133" spans="1:13" s="102" customFormat="1" ht="41.25" customHeight="1">
      <c r="A133" s="179"/>
      <c r="B133" s="181"/>
      <c r="C133" s="181"/>
      <c r="D133" s="49" t="s">
        <v>507</v>
      </c>
      <c r="E133" s="49" t="s">
        <v>106</v>
      </c>
      <c r="F133" s="41"/>
      <c r="G133" s="49"/>
      <c r="H133" s="49"/>
      <c r="I133" s="124">
        <v>8700</v>
      </c>
      <c r="J133" s="49" t="s">
        <v>23</v>
      </c>
      <c r="K133" s="103"/>
      <c r="L133" s="103"/>
      <c r="M133" s="129"/>
    </row>
    <row r="134" spans="1:13" s="102" customFormat="1" ht="41.25" customHeight="1">
      <c r="A134" s="172"/>
      <c r="B134" s="137"/>
      <c r="C134" s="137"/>
      <c r="D134" s="34" t="s">
        <v>503</v>
      </c>
      <c r="E134" s="34" t="s">
        <v>106</v>
      </c>
      <c r="F134" s="43"/>
      <c r="G134" s="34"/>
      <c r="H134" s="34"/>
      <c r="I134" s="126">
        <v>1000</v>
      </c>
      <c r="J134" s="49" t="s">
        <v>23</v>
      </c>
      <c r="K134" s="122"/>
      <c r="L134" s="122"/>
      <c r="M134" s="129"/>
    </row>
    <row r="135" spans="1:13" s="102" customFormat="1" ht="41.25" customHeight="1">
      <c r="A135" s="172"/>
      <c r="B135" s="137"/>
      <c r="C135" s="137"/>
      <c r="D135" s="34" t="s">
        <v>508</v>
      </c>
      <c r="E135" s="34" t="s">
        <v>106</v>
      </c>
      <c r="F135" s="43"/>
      <c r="G135" s="34"/>
      <c r="H135" s="34"/>
      <c r="I135" s="126">
        <v>500</v>
      </c>
      <c r="J135" s="49" t="s">
        <v>23</v>
      </c>
      <c r="K135" s="122"/>
      <c r="L135" s="122"/>
      <c r="M135" s="129"/>
    </row>
    <row r="136" spans="1:13" s="102" customFormat="1" ht="41.25" customHeight="1">
      <c r="A136" s="172"/>
      <c r="B136" s="137"/>
      <c r="C136" s="137"/>
      <c r="D136" s="34" t="s">
        <v>506</v>
      </c>
      <c r="E136" s="34" t="s">
        <v>106</v>
      </c>
      <c r="F136" s="43"/>
      <c r="G136" s="34"/>
      <c r="H136" s="34"/>
      <c r="I136" s="126">
        <v>900</v>
      </c>
      <c r="J136" s="49" t="s">
        <v>23</v>
      </c>
      <c r="K136" s="122"/>
      <c r="L136" s="122"/>
      <c r="M136" s="129"/>
    </row>
    <row r="137" spans="1:13" s="102" customFormat="1" ht="34.5" customHeight="1" thickBot="1">
      <c r="A137" s="180"/>
      <c r="B137" s="182"/>
      <c r="C137" s="182"/>
      <c r="D137" s="71" t="s">
        <v>323</v>
      </c>
      <c r="E137" s="71" t="s">
        <v>106</v>
      </c>
      <c r="F137" s="100"/>
      <c r="G137" s="71"/>
      <c r="H137" s="71"/>
      <c r="I137" s="125">
        <v>400</v>
      </c>
      <c r="J137" s="71" t="s">
        <v>23</v>
      </c>
      <c r="K137" s="104" t="s">
        <v>320</v>
      </c>
      <c r="L137" s="104" t="s">
        <v>320</v>
      </c>
      <c r="M137" s="224"/>
    </row>
    <row r="138" spans="1:13" s="102" customFormat="1" ht="45" customHeight="1">
      <c r="A138" s="192">
        <v>14</v>
      </c>
      <c r="B138" s="139" t="s">
        <v>324</v>
      </c>
      <c r="C138" s="33"/>
      <c r="D138" s="33" t="s">
        <v>325</v>
      </c>
      <c r="E138" s="33" t="s">
        <v>106</v>
      </c>
      <c r="F138" s="47"/>
      <c r="G138" s="33"/>
      <c r="H138" s="33"/>
      <c r="I138" s="33">
        <v>2000</v>
      </c>
      <c r="J138" s="33" t="s">
        <v>23</v>
      </c>
      <c r="K138" s="105" t="s">
        <v>108</v>
      </c>
      <c r="L138" s="105" t="s">
        <v>326</v>
      </c>
      <c r="M138" s="188" t="s">
        <v>517</v>
      </c>
    </row>
    <row r="139" spans="1:13" s="102" customFormat="1" ht="45" customHeight="1">
      <c r="A139" s="179"/>
      <c r="B139" s="181"/>
      <c r="C139" s="49"/>
      <c r="D139" s="49" t="s">
        <v>327</v>
      </c>
      <c r="E139" s="49" t="s">
        <v>106</v>
      </c>
      <c r="F139" s="41"/>
      <c r="G139" s="49"/>
      <c r="H139" s="49"/>
      <c r="I139" s="49">
        <v>3900</v>
      </c>
      <c r="J139" s="49" t="s">
        <v>23</v>
      </c>
      <c r="K139" s="103" t="s">
        <v>108</v>
      </c>
      <c r="L139" s="103" t="s">
        <v>326</v>
      </c>
      <c r="M139" s="129"/>
    </row>
    <row r="140" spans="1:13" s="102" customFormat="1" ht="45" customHeight="1">
      <c r="A140" s="179"/>
      <c r="B140" s="181"/>
      <c r="C140" s="49"/>
      <c r="D140" s="49" t="s">
        <v>328</v>
      </c>
      <c r="E140" s="49" t="s">
        <v>106</v>
      </c>
      <c r="F140" s="41"/>
      <c r="G140" s="49"/>
      <c r="H140" s="49"/>
      <c r="I140" s="49">
        <v>2500</v>
      </c>
      <c r="J140" s="49" t="s">
        <v>23</v>
      </c>
      <c r="K140" s="103" t="s">
        <v>108</v>
      </c>
      <c r="L140" s="103" t="s">
        <v>326</v>
      </c>
      <c r="M140" s="129"/>
    </row>
    <row r="141" spans="1:13" s="102" customFormat="1" ht="45" customHeight="1">
      <c r="A141" s="179"/>
      <c r="B141" s="181"/>
      <c r="C141" s="49"/>
      <c r="D141" s="49" t="s">
        <v>329</v>
      </c>
      <c r="E141" s="49" t="s">
        <v>106</v>
      </c>
      <c r="F141" s="41"/>
      <c r="G141" s="49"/>
      <c r="H141" s="49"/>
      <c r="I141" s="49">
        <v>300</v>
      </c>
      <c r="J141" s="49" t="s">
        <v>23</v>
      </c>
      <c r="K141" s="103" t="s">
        <v>143</v>
      </c>
      <c r="L141" s="103" t="s">
        <v>143</v>
      </c>
      <c r="M141" s="129"/>
    </row>
    <row r="142" spans="1:13" s="102" customFormat="1" ht="30" customHeight="1">
      <c r="A142" s="179"/>
      <c r="B142" s="181"/>
      <c r="C142" s="49"/>
      <c r="D142" s="49" t="s">
        <v>330</v>
      </c>
      <c r="E142" s="49" t="s">
        <v>106</v>
      </c>
      <c r="F142" s="41"/>
      <c r="G142" s="49"/>
      <c r="H142" s="49"/>
      <c r="I142" s="49">
        <v>6000</v>
      </c>
      <c r="J142" s="49" t="s">
        <v>23</v>
      </c>
      <c r="K142" s="103" t="s">
        <v>143</v>
      </c>
      <c r="L142" s="103" t="s">
        <v>331</v>
      </c>
      <c r="M142" s="129"/>
    </row>
    <row r="143" spans="1:13" s="102" customFormat="1" ht="30" customHeight="1">
      <c r="A143" s="179"/>
      <c r="B143" s="181"/>
      <c r="C143" s="49"/>
      <c r="D143" s="49" t="s">
        <v>332</v>
      </c>
      <c r="E143" s="49" t="s">
        <v>106</v>
      </c>
      <c r="F143" s="41"/>
      <c r="G143" s="49"/>
      <c r="H143" s="49"/>
      <c r="I143" s="49">
        <v>1000</v>
      </c>
      <c r="J143" s="49" t="s">
        <v>23</v>
      </c>
      <c r="K143" s="103" t="s">
        <v>143</v>
      </c>
      <c r="L143" s="103" t="s">
        <v>333</v>
      </c>
      <c r="M143" s="129"/>
    </row>
    <row r="144" spans="1:13" s="102" customFormat="1" ht="30" customHeight="1">
      <c r="A144" s="179"/>
      <c r="B144" s="181"/>
      <c r="C144" s="49"/>
      <c r="D144" s="49" t="s">
        <v>334</v>
      </c>
      <c r="E144" s="49" t="s">
        <v>106</v>
      </c>
      <c r="F144" s="41"/>
      <c r="G144" s="49"/>
      <c r="H144" s="49"/>
      <c r="I144" s="49">
        <v>1000</v>
      </c>
      <c r="J144" s="49" t="s">
        <v>23</v>
      </c>
      <c r="K144" s="103" t="s">
        <v>143</v>
      </c>
      <c r="L144" s="103" t="s">
        <v>333</v>
      </c>
      <c r="M144" s="129"/>
    </row>
    <row r="145" spans="1:13" s="102" customFormat="1" ht="30" customHeight="1">
      <c r="A145" s="179"/>
      <c r="B145" s="181"/>
      <c r="C145" s="49"/>
      <c r="D145" s="49" t="s">
        <v>335</v>
      </c>
      <c r="E145" s="49" t="s">
        <v>106</v>
      </c>
      <c r="F145" s="41"/>
      <c r="G145" s="49"/>
      <c r="H145" s="49"/>
      <c r="I145" s="49">
        <v>600</v>
      </c>
      <c r="J145" s="49" t="s">
        <v>23</v>
      </c>
      <c r="K145" s="103" t="s">
        <v>143</v>
      </c>
      <c r="L145" s="103" t="s">
        <v>333</v>
      </c>
      <c r="M145" s="129"/>
    </row>
    <row r="146" spans="1:13" s="102" customFormat="1" ht="30" customHeight="1">
      <c r="A146" s="179"/>
      <c r="B146" s="181"/>
      <c r="C146" s="49"/>
      <c r="D146" s="49" t="s">
        <v>336</v>
      </c>
      <c r="E146" s="49" t="s">
        <v>106</v>
      </c>
      <c r="F146" s="41"/>
      <c r="G146" s="49"/>
      <c r="H146" s="49"/>
      <c r="I146" s="49">
        <v>400</v>
      </c>
      <c r="J146" s="49" t="s">
        <v>23</v>
      </c>
      <c r="K146" s="103" t="s">
        <v>143</v>
      </c>
      <c r="L146" s="103" t="s">
        <v>333</v>
      </c>
      <c r="M146" s="129"/>
    </row>
    <row r="147" spans="1:13" s="102" customFormat="1" ht="30" customHeight="1">
      <c r="A147" s="179"/>
      <c r="B147" s="181"/>
      <c r="C147" s="49"/>
      <c r="D147" s="49" t="s">
        <v>337</v>
      </c>
      <c r="E147" s="49" t="s">
        <v>106</v>
      </c>
      <c r="F147" s="41"/>
      <c r="G147" s="49"/>
      <c r="H147" s="49"/>
      <c r="I147" s="49">
        <v>1000</v>
      </c>
      <c r="J147" s="49" t="s">
        <v>23</v>
      </c>
      <c r="K147" s="103" t="s">
        <v>143</v>
      </c>
      <c r="L147" s="103" t="s">
        <v>333</v>
      </c>
      <c r="M147" s="129"/>
    </row>
    <row r="148" spans="1:13" s="102" customFormat="1" ht="30" customHeight="1">
      <c r="A148" s="179"/>
      <c r="B148" s="181"/>
      <c r="C148" s="49"/>
      <c r="D148" s="49" t="s">
        <v>338</v>
      </c>
      <c r="E148" s="49" t="s">
        <v>106</v>
      </c>
      <c r="F148" s="41"/>
      <c r="G148" s="49"/>
      <c r="H148" s="49"/>
      <c r="I148" s="49">
        <v>700</v>
      </c>
      <c r="J148" s="49" t="s">
        <v>23</v>
      </c>
      <c r="K148" s="103" t="s">
        <v>143</v>
      </c>
      <c r="L148" s="103" t="s">
        <v>333</v>
      </c>
      <c r="M148" s="129"/>
    </row>
    <row r="149" spans="1:13" s="102" customFormat="1" ht="45" customHeight="1">
      <c r="A149" s="179"/>
      <c r="B149" s="181"/>
      <c r="C149" s="49"/>
      <c r="D149" s="49" t="s">
        <v>339</v>
      </c>
      <c r="E149" s="49" t="s">
        <v>106</v>
      </c>
      <c r="F149" s="41"/>
      <c r="G149" s="49"/>
      <c r="H149" s="49"/>
      <c r="I149" s="121">
        <v>3500</v>
      </c>
      <c r="J149" s="49" t="s">
        <v>23</v>
      </c>
      <c r="K149" s="103" t="s">
        <v>320</v>
      </c>
      <c r="L149" s="103" t="s">
        <v>463</v>
      </c>
      <c r="M149" s="129"/>
    </row>
    <row r="150" spans="1:13" s="102" customFormat="1" ht="30" customHeight="1">
      <c r="A150" s="179"/>
      <c r="B150" s="181"/>
      <c r="C150" s="49"/>
      <c r="D150" s="49" t="s">
        <v>340</v>
      </c>
      <c r="E150" s="49" t="s">
        <v>106</v>
      </c>
      <c r="F150" s="41"/>
      <c r="G150" s="49"/>
      <c r="H150" s="49"/>
      <c r="I150" s="49">
        <v>700</v>
      </c>
      <c r="J150" s="49" t="s">
        <v>23</v>
      </c>
      <c r="K150" s="103" t="s">
        <v>186</v>
      </c>
      <c r="L150" s="103" t="s">
        <v>341</v>
      </c>
      <c r="M150" s="129"/>
    </row>
    <row r="151" spans="1:13" s="102" customFormat="1" ht="30" customHeight="1">
      <c r="A151" s="179"/>
      <c r="B151" s="181"/>
      <c r="C151" s="49"/>
      <c r="D151" s="49" t="s">
        <v>342</v>
      </c>
      <c r="E151" s="49" t="s">
        <v>106</v>
      </c>
      <c r="F151" s="41"/>
      <c r="G151" s="49"/>
      <c r="H151" s="49"/>
      <c r="I151" s="49">
        <v>1000</v>
      </c>
      <c r="J151" s="49" t="s">
        <v>23</v>
      </c>
      <c r="K151" s="103" t="s">
        <v>143</v>
      </c>
      <c r="L151" s="103" t="s">
        <v>333</v>
      </c>
      <c r="M151" s="129"/>
    </row>
    <row r="152" spans="1:13" s="102" customFormat="1" ht="45" customHeight="1">
      <c r="A152" s="179"/>
      <c r="B152" s="181"/>
      <c r="C152" s="49"/>
      <c r="D152" s="49" t="s">
        <v>343</v>
      </c>
      <c r="E152" s="49" t="s">
        <v>106</v>
      </c>
      <c r="F152" s="41"/>
      <c r="G152" s="49"/>
      <c r="H152" s="49"/>
      <c r="I152" s="49">
        <v>1000</v>
      </c>
      <c r="J152" s="49" t="s">
        <v>23</v>
      </c>
      <c r="K152" s="103" t="s">
        <v>143</v>
      </c>
      <c r="L152" s="103" t="s">
        <v>344</v>
      </c>
      <c r="M152" s="129"/>
    </row>
    <row r="153" spans="1:13" s="102" customFormat="1" ht="32.25" customHeight="1">
      <c r="A153" s="179"/>
      <c r="B153" s="181"/>
      <c r="C153" s="49"/>
      <c r="D153" s="49" t="s">
        <v>499</v>
      </c>
      <c r="E153" s="49" t="s">
        <v>106</v>
      </c>
      <c r="F153" s="41"/>
      <c r="G153" s="49"/>
      <c r="H153" s="49"/>
      <c r="I153" s="49">
        <v>600</v>
      </c>
      <c r="J153" s="49" t="s">
        <v>23</v>
      </c>
      <c r="K153" s="103" t="s">
        <v>186</v>
      </c>
      <c r="L153" s="103" t="s">
        <v>341</v>
      </c>
      <c r="M153" s="129"/>
    </row>
    <row r="154" spans="1:13" s="102" customFormat="1" ht="32.25" customHeight="1">
      <c r="A154" s="179"/>
      <c r="B154" s="181"/>
      <c r="C154" s="49"/>
      <c r="D154" s="49" t="s">
        <v>345</v>
      </c>
      <c r="E154" s="49" t="s">
        <v>106</v>
      </c>
      <c r="F154" s="41"/>
      <c r="G154" s="49"/>
      <c r="H154" s="49"/>
      <c r="I154" s="49">
        <v>6000</v>
      </c>
      <c r="J154" s="49" t="s">
        <v>23</v>
      </c>
      <c r="K154" s="103" t="s">
        <v>320</v>
      </c>
      <c r="L154" s="103" t="s">
        <v>320</v>
      </c>
      <c r="M154" s="129"/>
    </row>
    <row r="155" spans="1:13" s="102" customFormat="1" ht="32.25" customHeight="1">
      <c r="A155" s="179"/>
      <c r="B155" s="181"/>
      <c r="C155" s="49"/>
      <c r="D155" s="49" t="s">
        <v>346</v>
      </c>
      <c r="E155" s="49" t="s">
        <v>106</v>
      </c>
      <c r="F155" s="41"/>
      <c r="G155" s="49"/>
      <c r="H155" s="49"/>
      <c r="I155" s="49">
        <v>2300</v>
      </c>
      <c r="J155" s="49" t="s">
        <v>23</v>
      </c>
      <c r="K155" s="103" t="s">
        <v>143</v>
      </c>
      <c r="L155" s="103" t="s">
        <v>347</v>
      </c>
      <c r="M155" s="129"/>
    </row>
    <row r="156" spans="1:13" s="102" customFormat="1" ht="29.25" customHeight="1">
      <c r="A156" s="179"/>
      <c r="B156" s="181"/>
      <c r="C156" s="49"/>
      <c r="D156" s="49" t="s">
        <v>502</v>
      </c>
      <c r="E156" s="49" t="s">
        <v>106</v>
      </c>
      <c r="F156" s="41"/>
      <c r="G156" s="49"/>
      <c r="H156" s="49"/>
      <c r="I156" s="49">
        <v>8000</v>
      </c>
      <c r="J156" s="49" t="s">
        <v>23</v>
      </c>
      <c r="K156" s="103" t="s">
        <v>320</v>
      </c>
      <c r="L156" s="103" t="s">
        <v>187</v>
      </c>
      <c r="M156" s="129"/>
    </row>
    <row r="157" spans="1:13" s="102" customFormat="1" ht="32.25" customHeight="1">
      <c r="A157" s="179"/>
      <c r="B157" s="181"/>
      <c r="C157" s="49"/>
      <c r="D157" s="49" t="s">
        <v>348</v>
      </c>
      <c r="E157" s="49" t="s">
        <v>106</v>
      </c>
      <c r="F157" s="41"/>
      <c r="G157" s="49"/>
      <c r="H157" s="49"/>
      <c r="I157" s="49">
        <v>1000</v>
      </c>
      <c r="J157" s="49" t="s">
        <v>23</v>
      </c>
      <c r="K157" s="103" t="s">
        <v>108</v>
      </c>
      <c r="L157" s="103" t="s">
        <v>187</v>
      </c>
      <c r="M157" s="129"/>
    </row>
    <row r="158" spans="1:13" s="102" customFormat="1" ht="36" customHeight="1">
      <c r="A158" s="179"/>
      <c r="B158" s="181"/>
      <c r="C158" s="49"/>
      <c r="D158" s="49" t="s">
        <v>349</v>
      </c>
      <c r="E158" s="49" t="s">
        <v>106</v>
      </c>
      <c r="F158" s="41"/>
      <c r="G158" s="49"/>
      <c r="H158" s="49"/>
      <c r="I158" s="49">
        <v>7000</v>
      </c>
      <c r="J158" s="49" t="s">
        <v>23</v>
      </c>
      <c r="K158" s="103" t="s">
        <v>320</v>
      </c>
      <c r="L158" s="103" t="s">
        <v>320</v>
      </c>
      <c r="M158" s="129"/>
    </row>
    <row r="159" spans="1:13" s="102" customFormat="1" ht="36" customHeight="1" thickBot="1">
      <c r="A159" s="180"/>
      <c r="B159" s="182"/>
      <c r="C159" s="71"/>
      <c r="D159" s="71" t="s">
        <v>350</v>
      </c>
      <c r="E159" s="71" t="s">
        <v>106</v>
      </c>
      <c r="F159" s="100"/>
      <c r="G159" s="71"/>
      <c r="H159" s="71"/>
      <c r="I159" s="71">
        <v>4000</v>
      </c>
      <c r="J159" s="71" t="s">
        <v>23</v>
      </c>
      <c r="K159" s="104" t="s">
        <v>186</v>
      </c>
      <c r="L159" s="104" t="s">
        <v>320</v>
      </c>
      <c r="M159" s="193"/>
    </row>
    <row r="160" spans="1:13" s="79" customFormat="1" ht="60" customHeight="1" thickBot="1">
      <c r="A160" s="77">
        <v>15</v>
      </c>
      <c r="B160" s="27" t="s">
        <v>351</v>
      </c>
      <c r="C160" s="27"/>
      <c r="D160" s="27" t="s">
        <v>352</v>
      </c>
      <c r="E160" s="27" t="s">
        <v>106</v>
      </c>
      <c r="F160" s="98"/>
      <c r="G160" s="27"/>
      <c r="H160" s="27"/>
      <c r="I160" s="27">
        <v>20000</v>
      </c>
      <c r="J160" s="27" t="s">
        <v>23</v>
      </c>
      <c r="K160" s="75" t="s">
        <v>108</v>
      </c>
      <c r="L160" s="75" t="s">
        <v>187</v>
      </c>
      <c r="M160" s="106"/>
    </row>
    <row r="161" spans="1:13" s="17" customFormat="1" ht="36" customHeight="1">
      <c r="A161" s="165">
        <v>16</v>
      </c>
      <c r="B161" s="149" t="s">
        <v>353</v>
      </c>
      <c r="C161" s="149"/>
      <c r="D161" s="14" t="s">
        <v>354</v>
      </c>
      <c r="E161" s="14" t="s">
        <v>156</v>
      </c>
      <c r="F161" s="93">
        <v>117</v>
      </c>
      <c r="G161" s="14"/>
      <c r="H161" s="14"/>
      <c r="I161" s="14">
        <v>1811</v>
      </c>
      <c r="J161" s="149" t="s">
        <v>23</v>
      </c>
      <c r="K161" s="186" t="s">
        <v>108</v>
      </c>
      <c r="L161" s="186" t="s">
        <v>187</v>
      </c>
      <c r="M161" s="206"/>
    </row>
    <row r="162" spans="1:13" s="17" customFormat="1" ht="33.75" customHeight="1">
      <c r="A162" s="167"/>
      <c r="B162" s="152"/>
      <c r="C162" s="152"/>
      <c r="D162" s="18" t="s">
        <v>355</v>
      </c>
      <c r="E162" s="18" t="s">
        <v>22</v>
      </c>
      <c r="F162" s="94">
        <v>22000</v>
      </c>
      <c r="G162" s="18"/>
      <c r="H162" s="18"/>
      <c r="I162" s="18">
        <v>13728</v>
      </c>
      <c r="J162" s="152"/>
      <c r="K162" s="178"/>
      <c r="L162" s="178"/>
      <c r="M162" s="207"/>
    </row>
    <row r="163" spans="1:13" s="17" customFormat="1" ht="60.75" customHeight="1" thickBot="1">
      <c r="A163" s="168"/>
      <c r="B163" s="153"/>
      <c r="C163" s="153"/>
      <c r="D163" s="21" t="s">
        <v>356</v>
      </c>
      <c r="E163" s="21" t="s">
        <v>357</v>
      </c>
      <c r="F163" s="22">
        <v>882</v>
      </c>
      <c r="G163" s="21"/>
      <c r="H163" s="21"/>
      <c r="I163" s="21">
        <v>4461</v>
      </c>
      <c r="J163" s="153"/>
      <c r="K163" s="187"/>
      <c r="L163" s="187"/>
      <c r="M163" s="208"/>
    </row>
    <row r="164" spans="1:13" s="17" customFormat="1" ht="127.5" customHeight="1" thickBot="1">
      <c r="A164" s="10">
        <v>17</v>
      </c>
      <c r="B164" s="11" t="s">
        <v>358</v>
      </c>
      <c r="C164" s="11"/>
      <c r="D164" s="11" t="s">
        <v>359</v>
      </c>
      <c r="E164" s="11" t="s">
        <v>106</v>
      </c>
      <c r="F164" s="12"/>
      <c r="G164" s="11"/>
      <c r="H164" s="11"/>
      <c r="I164" s="11">
        <v>2200</v>
      </c>
      <c r="J164" s="11" t="s">
        <v>23</v>
      </c>
      <c r="K164" s="11" t="s">
        <v>143</v>
      </c>
      <c r="L164" s="11" t="s">
        <v>192</v>
      </c>
      <c r="M164" s="13" t="s">
        <v>464</v>
      </c>
    </row>
    <row r="165" spans="1:13" s="17" customFormat="1" ht="124.5" customHeight="1" thickBot="1">
      <c r="A165" s="10">
        <v>18</v>
      </c>
      <c r="B165" s="11" t="s">
        <v>360</v>
      </c>
      <c r="C165" s="11"/>
      <c r="D165" s="11" t="s">
        <v>361</v>
      </c>
      <c r="E165" s="14" t="s">
        <v>106</v>
      </c>
      <c r="F165" s="12"/>
      <c r="G165" s="11"/>
      <c r="H165" s="11"/>
      <c r="I165" s="11">
        <v>10000</v>
      </c>
      <c r="J165" s="11" t="s">
        <v>23</v>
      </c>
      <c r="K165" s="39" t="s">
        <v>108</v>
      </c>
      <c r="L165" s="39" t="s">
        <v>187</v>
      </c>
      <c r="M165" s="13" t="s">
        <v>464</v>
      </c>
    </row>
    <row r="166" spans="1:13" s="17" customFormat="1" ht="61.5" customHeight="1" thickBot="1">
      <c r="A166" s="10">
        <v>19</v>
      </c>
      <c r="B166" s="11" t="s">
        <v>362</v>
      </c>
      <c r="C166" s="11"/>
      <c r="D166" s="11" t="s">
        <v>363</v>
      </c>
      <c r="E166" s="11" t="s">
        <v>106</v>
      </c>
      <c r="F166" s="12"/>
      <c r="G166" s="11"/>
      <c r="H166" s="11"/>
      <c r="I166" s="11">
        <v>49200</v>
      </c>
      <c r="J166" s="11" t="s">
        <v>23</v>
      </c>
      <c r="K166" s="39" t="s">
        <v>108</v>
      </c>
      <c r="L166" s="39" t="s">
        <v>187</v>
      </c>
      <c r="M166" s="13"/>
    </row>
    <row r="167" spans="1:13" s="17" customFormat="1" ht="78.75" customHeight="1" thickBot="1">
      <c r="A167" s="10">
        <v>20</v>
      </c>
      <c r="B167" s="11" t="s">
        <v>364</v>
      </c>
      <c r="C167" s="11"/>
      <c r="D167" s="11" t="s">
        <v>365</v>
      </c>
      <c r="E167" s="11" t="s">
        <v>106</v>
      </c>
      <c r="F167" s="12"/>
      <c r="G167" s="11"/>
      <c r="H167" s="11"/>
      <c r="I167" s="11">
        <f>'[5]sakrebulo'!$F$18+'[5]aparati'!$G$18+'[5]teritoriuli'!$F$18+'[5]safinanso'!$F$18+'[5]infrastruqtura'!$F$18+'[5]ekonomika'!$F$18+'[5]zedamxedveloba'!$F$18+'[5]arqiteqtura'!$F$18+'[5]ganatleba kultura'!$F$18+'[5]jani'!$F$18+'[5]samxedro'!$G$18+'[5]xanzari'!$F$18+'[5]arqivi'!$F$18</f>
        <v>4316</v>
      </c>
      <c r="J167" s="11" t="s">
        <v>23</v>
      </c>
      <c r="K167" s="39" t="s">
        <v>108</v>
      </c>
      <c r="L167" s="39" t="s">
        <v>326</v>
      </c>
      <c r="M167" s="13"/>
    </row>
    <row r="168" spans="1:13" s="17" customFormat="1" ht="82.5" customHeight="1" thickBot="1">
      <c r="A168" s="10">
        <v>21</v>
      </c>
      <c r="B168" s="11" t="s">
        <v>364</v>
      </c>
      <c r="C168" s="11"/>
      <c r="D168" s="11" t="s">
        <v>365</v>
      </c>
      <c r="E168" s="11" t="s">
        <v>106</v>
      </c>
      <c r="F168" s="12"/>
      <c r="G168" s="11"/>
      <c r="H168" s="11"/>
      <c r="I168" s="107">
        <f>'[5]naerti'!$D$18-I167+'[5]sakrebulo'!$D$45+'[5]samxedro'!$D$48</f>
        <v>54616</v>
      </c>
      <c r="J168" s="11" t="s">
        <v>139</v>
      </c>
      <c r="K168" s="11" t="s">
        <v>108</v>
      </c>
      <c r="L168" s="11" t="s">
        <v>187</v>
      </c>
      <c r="M168" s="13"/>
    </row>
    <row r="169" spans="1:13" s="17" customFormat="1" ht="40.5" customHeight="1" thickBot="1">
      <c r="A169" s="76">
        <v>22</v>
      </c>
      <c r="B169" s="6" t="s">
        <v>366</v>
      </c>
      <c r="C169" s="6"/>
      <c r="D169" s="6" t="s">
        <v>367</v>
      </c>
      <c r="E169" s="6"/>
      <c r="F169" s="97"/>
      <c r="G169" s="6"/>
      <c r="H169" s="6"/>
      <c r="I169" s="108">
        <f>'[5]naerti'!$D$19</f>
        <v>1920</v>
      </c>
      <c r="J169" s="6" t="s">
        <v>23</v>
      </c>
      <c r="K169" s="6" t="s">
        <v>108</v>
      </c>
      <c r="L169" s="6" t="s">
        <v>187</v>
      </c>
      <c r="M169" s="9"/>
    </row>
    <row r="170" spans="1:13" s="17" customFormat="1" ht="29.25" customHeight="1">
      <c r="A170" s="146">
        <v>23</v>
      </c>
      <c r="B170" s="149" t="s">
        <v>368</v>
      </c>
      <c r="C170" s="169"/>
      <c r="D170" s="14" t="s">
        <v>369</v>
      </c>
      <c r="E170" s="14" t="s">
        <v>156</v>
      </c>
      <c r="F170" s="14">
        <v>18</v>
      </c>
      <c r="G170" s="93">
        <f>58*10%+58</f>
        <v>63.8</v>
      </c>
      <c r="H170" s="15">
        <f>F170*G170</f>
        <v>1148.3999999999999</v>
      </c>
      <c r="I170" s="209">
        <f>'[5]sakrebulo'!$E$20+'[5]aparati'!$E$20+'[5]safinanso'!$D$20+'[5]ekonomika'!$D$20+'[5]arqiteqtura'!$D$20+'[5]ganatleba kultura'!$D$20+'[5]jani'!$D$20+'[5]samxedro'!$D$20+70</f>
        <v>4122</v>
      </c>
      <c r="J170" s="149" t="s">
        <v>23</v>
      </c>
      <c r="K170" s="149" t="s">
        <v>108</v>
      </c>
      <c r="L170" s="149" t="s">
        <v>187</v>
      </c>
      <c r="M170" s="206"/>
    </row>
    <row r="171" spans="1:13" s="17" customFormat="1" ht="29.25" customHeight="1">
      <c r="A171" s="147"/>
      <c r="B171" s="152"/>
      <c r="C171" s="170"/>
      <c r="D171" s="18" t="s">
        <v>370</v>
      </c>
      <c r="E171" s="18" t="s">
        <v>156</v>
      </c>
      <c r="F171" s="18">
        <f>1+2+1+1+1</f>
        <v>6</v>
      </c>
      <c r="G171" s="94">
        <f>160*10%+160</f>
        <v>176</v>
      </c>
      <c r="H171" s="19">
        <f aca="true" t="shared" si="1" ref="H171:H177">F171*G171</f>
        <v>1056</v>
      </c>
      <c r="I171" s="210"/>
      <c r="J171" s="152"/>
      <c r="K171" s="152"/>
      <c r="L171" s="152"/>
      <c r="M171" s="207"/>
    </row>
    <row r="172" spans="1:13" s="17" customFormat="1" ht="29.25" customHeight="1">
      <c r="A172" s="147"/>
      <c r="B172" s="152"/>
      <c r="C172" s="170"/>
      <c r="D172" s="18" t="s">
        <v>371</v>
      </c>
      <c r="E172" s="18" t="s">
        <v>156</v>
      </c>
      <c r="F172" s="18">
        <f>5+1+1+1+1+1+1+3</f>
        <v>14</v>
      </c>
      <c r="G172" s="94">
        <f>25*10%+25</f>
        <v>27.5</v>
      </c>
      <c r="H172" s="19">
        <f t="shared" si="1"/>
        <v>385</v>
      </c>
      <c r="I172" s="210"/>
      <c r="J172" s="152"/>
      <c r="K172" s="152"/>
      <c r="L172" s="152"/>
      <c r="M172" s="207"/>
    </row>
    <row r="173" spans="1:13" s="17" customFormat="1" ht="29.25" customHeight="1">
      <c r="A173" s="147"/>
      <c r="B173" s="152"/>
      <c r="C173" s="170"/>
      <c r="D173" s="18" t="s">
        <v>372</v>
      </c>
      <c r="E173" s="18" t="s">
        <v>156</v>
      </c>
      <c r="F173" s="18">
        <f>5+3+1+1</f>
        <v>10</v>
      </c>
      <c r="G173" s="94">
        <f>20*10%+20</f>
        <v>22</v>
      </c>
      <c r="H173" s="19">
        <f t="shared" si="1"/>
        <v>220</v>
      </c>
      <c r="I173" s="210"/>
      <c r="J173" s="152"/>
      <c r="K173" s="152"/>
      <c r="L173" s="152"/>
      <c r="M173" s="207"/>
    </row>
    <row r="174" spans="1:13" s="17" customFormat="1" ht="29.25" customHeight="1">
      <c r="A174" s="147"/>
      <c r="B174" s="152"/>
      <c r="C174" s="170"/>
      <c r="D174" s="18" t="s">
        <v>373</v>
      </c>
      <c r="E174" s="18" t="s">
        <v>156</v>
      </c>
      <c r="F174" s="18">
        <v>2</v>
      </c>
      <c r="G174" s="94">
        <f>140*10%+140</f>
        <v>154</v>
      </c>
      <c r="H174" s="19">
        <f t="shared" si="1"/>
        <v>308</v>
      </c>
      <c r="I174" s="210"/>
      <c r="J174" s="152"/>
      <c r="K174" s="152"/>
      <c r="L174" s="152"/>
      <c r="M174" s="207"/>
    </row>
    <row r="175" spans="1:13" s="17" customFormat="1" ht="29.25" customHeight="1">
      <c r="A175" s="147"/>
      <c r="B175" s="152"/>
      <c r="C175" s="170"/>
      <c r="D175" s="18" t="s">
        <v>374</v>
      </c>
      <c r="E175" s="18" t="s">
        <v>156</v>
      </c>
      <c r="F175" s="18">
        <v>2</v>
      </c>
      <c r="G175" s="94">
        <f>58*10%+58</f>
        <v>63.8</v>
      </c>
      <c r="H175" s="19">
        <f t="shared" si="1"/>
        <v>127.6</v>
      </c>
      <c r="I175" s="210"/>
      <c r="J175" s="152"/>
      <c r="K175" s="152"/>
      <c r="L175" s="152"/>
      <c r="M175" s="207"/>
    </row>
    <row r="176" spans="1:13" s="17" customFormat="1" ht="29.25" customHeight="1">
      <c r="A176" s="147"/>
      <c r="B176" s="152"/>
      <c r="C176" s="18"/>
      <c r="D176" s="18" t="s">
        <v>375</v>
      </c>
      <c r="E176" s="18" t="s">
        <v>156</v>
      </c>
      <c r="F176" s="18">
        <v>1</v>
      </c>
      <c r="G176" s="94">
        <f>40*10%+40</f>
        <v>44</v>
      </c>
      <c r="H176" s="19">
        <f t="shared" si="1"/>
        <v>44</v>
      </c>
      <c r="I176" s="210"/>
      <c r="J176" s="152"/>
      <c r="K176" s="152"/>
      <c r="L176" s="152"/>
      <c r="M176" s="207"/>
    </row>
    <row r="177" spans="1:13" s="17" customFormat="1" ht="29.25" customHeight="1" thickBot="1">
      <c r="A177" s="147"/>
      <c r="B177" s="152"/>
      <c r="C177" s="21"/>
      <c r="D177" s="21" t="s">
        <v>376</v>
      </c>
      <c r="E177" s="21" t="s">
        <v>156</v>
      </c>
      <c r="F177" s="21">
        <v>1</v>
      </c>
      <c r="G177" s="95">
        <f>14*10%+14</f>
        <v>15.4</v>
      </c>
      <c r="H177" s="22">
        <f t="shared" si="1"/>
        <v>15.4</v>
      </c>
      <c r="I177" s="211"/>
      <c r="J177" s="153"/>
      <c r="K177" s="153"/>
      <c r="L177" s="153"/>
      <c r="M177" s="208"/>
    </row>
    <row r="178" spans="1:13" s="17" customFormat="1" ht="82.5" customHeight="1" thickBot="1">
      <c r="A178" s="146">
        <v>24</v>
      </c>
      <c r="B178" s="212" t="s">
        <v>377</v>
      </c>
      <c r="C178" s="27"/>
      <c r="D178" s="27" t="s">
        <v>378</v>
      </c>
      <c r="E178" s="149" t="s">
        <v>106</v>
      </c>
      <c r="F178" s="204"/>
      <c r="G178" s="27"/>
      <c r="H178" s="27"/>
      <c r="I178" s="209">
        <f>'[5]sakrebulo'!$E$21+'[5]aparati'!$E$21+290</f>
        <v>14860</v>
      </c>
      <c r="J178" s="27" t="s">
        <v>23</v>
      </c>
      <c r="K178" s="149" t="s">
        <v>108</v>
      </c>
      <c r="L178" s="149" t="s">
        <v>187</v>
      </c>
      <c r="M178" s="206" t="s">
        <v>379</v>
      </c>
    </row>
    <row r="179" spans="1:13" s="17" customFormat="1" ht="82.5" customHeight="1" thickBot="1">
      <c r="A179" s="148"/>
      <c r="B179" s="213"/>
      <c r="C179" s="27"/>
      <c r="D179" s="27" t="s">
        <v>380</v>
      </c>
      <c r="E179" s="152"/>
      <c r="F179" s="215"/>
      <c r="G179" s="27"/>
      <c r="H179" s="27"/>
      <c r="I179" s="210"/>
      <c r="J179" s="27" t="s">
        <v>23</v>
      </c>
      <c r="K179" s="152"/>
      <c r="L179" s="152"/>
      <c r="M179" s="207"/>
    </row>
    <row r="180" spans="1:13" s="17" customFormat="1" ht="82.5" customHeight="1" thickBot="1">
      <c r="A180" s="77"/>
      <c r="B180" s="214"/>
      <c r="C180" s="27"/>
      <c r="D180" s="27" t="s">
        <v>381</v>
      </c>
      <c r="E180" s="153"/>
      <c r="F180" s="205"/>
      <c r="G180" s="27"/>
      <c r="H180" s="27"/>
      <c r="I180" s="211"/>
      <c r="J180" s="27" t="s">
        <v>23</v>
      </c>
      <c r="K180" s="153"/>
      <c r="L180" s="153"/>
      <c r="M180" s="208"/>
    </row>
    <row r="181" spans="1:13" s="17" customFormat="1" ht="98.25" customHeight="1" thickBot="1">
      <c r="A181" s="77">
        <v>25</v>
      </c>
      <c r="B181" s="110" t="s">
        <v>382</v>
      </c>
      <c r="C181" s="27"/>
      <c r="D181" s="27" t="s">
        <v>383</v>
      </c>
      <c r="E181" s="27" t="s">
        <v>106</v>
      </c>
      <c r="F181" s="98"/>
      <c r="G181" s="27"/>
      <c r="H181" s="27"/>
      <c r="I181" s="109">
        <v>28352</v>
      </c>
      <c r="J181" s="27" t="s">
        <v>23</v>
      </c>
      <c r="K181" s="27" t="s">
        <v>108</v>
      </c>
      <c r="L181" s="27" t="s">
        <v>245</v>
      </c>
      <c r="M181" s="106" t="s">
        <v>384</v>
      </c>
    </row>
    <row r="182" spans="1:13" s="17" customFormat="1" ht="78.75" customHeight="1" thickBot="1">
      <c r="A182" s="10">
        <v>26</v>
      </c>
      <c r="B182" s="110" t="s">
        <v>385</v>
      </c>
      <c r="C182" s="11"/>
      <c r="D182" s="11" t="s">
        <v>386</v>
      </c>
      <c r="E182" s="11" t="s">
        <v>106</v>
      </c>
      <c r="F182" s="12"/>
      <c r="G182" s="11"/>
      <c r="H182" s="11"/>
      <c r="I182" s="107">
        <f>'[5]sakrebulo'!$D$23+'[5]aparati'!$D$23+'[5]teritoriuli'!$D$23+'[5]safinanso'!$D$23+'[5]infrastruqtura'!$D$23+'[5]ekonomika'!$D$23+'[5]zedamxedveloba'!$D$23+'[5]arqiteqtura'!$D$23+'[5]ganatleba kultura'!$D$23+'[5]jani'!$D$23+'[5]samxedro'!$D$23+'[5]xanzari'!$D$23+'[5]arqivi'!$D$23</f>
        <v>1799</v>
      </c>
      <c r="J182" s="11" t="s">
        <v>23</v>
      </c>
      <c r="K182" s="11" t="s">
        <v>108</v>
      </c>
      <c r="L182" s="11" t="s">
        <v>187</v>
      </c>
      <c r="M182" s="13"/>
    </row>
    <row r="183" spans="1:13" s="17" customFormat="1" ht="98.25" customHeight="1" thickBot="1">
      <c r="A183" s="10">
        <v>27</v>
      </c>
      <c r="B183" s="110" t="s">
        <v>387</v>
      </c>
      <c r="C183" s="11"/>
      <c r="D183" s="110" t="s">
        <v>388</v>
      </c>
      <c r="E183" s="11" t="s">
        <v>106</v>
      </c>
      <c r="F183" s="12"/>
      <c r="G183" s="11"/>
      <c r="H183" s="11"/>
      <c r="I183" s="107">
        <f>'[5]sakrebulo'!$D$24+'[5]aparati'!$D$24+'[5]teritoriuli'!$D$24+'[5]safinanso'!$D$24+'[5]infrastruqtura'!$D$24+'[5]ekonomika'!$D$24+'[5]zedamxedveloba'!$D$24+'[5]arqiteqtura'!$D$24+'[5]ganatleba kultura'!$D$24+'[5]jani'!$D$24+'[5]samxedro'!$D$24+'[5]xanzari'!$D$24+'[5]arqivi'!$D$24+4200+720+'[5]sakrebulo'!$D$27+'[5]aparati'!$D$27+'[5]ekonomika'!$D$27+'[5]samxedro'!$D$27</f>
        <v>19117</v>
      </c>
      <c r="J183" s="11" t="s">
        <v>23</v>
      </c>
      <c r="K183" s="11" t="s">
        <v>108</v>
      </c>
      <c r="L183" s="11" t="s">
        <v>187</v>
      </c>
      <c r="M183" s="13"/>
    </row>
    <row r="184" spans="1:13" s="17" customFormat="1" ht="54.75" customHeight="1" thickBot="1">
      <c r="A184" s="10">
        <v>30</v>
      </c>
      <c r="B184" s="11" t="s">
        <v>389</v>
      </c>
      <c r="C184" s="11"/>
      <c r="D184" s="11" t="s">
        <v>390</v>
      </c>
      <c r="E184" s="11" t="s">
        <v>106</v>
      </c>
      <c r="F184" s="12"/>
      <c r="G184" s="11"/>
      <c r="H184" s="11"/>
      <c r="I184" s="107">
        <v>300</v>
      </c>
      <c r="J184" s="11" t="s">
        <v>23</v>
      </c>
      <c r="K184" s="11" t="s">
        <v>108</v>
      </c>
      <c r="L184" s="11" t="s">
        <v>187</v>
      </c>
      <c r="M184" s="13"/>
    </row>
    <row r="185" spans="1:13" s="17" customFormat="1" ht="50.25" customHeight="1" thickBot="1">
      <c r="A185" s="10">
        <v>31</v>
      </c>
      <c r="B185" s="11" t="s">
        <v>389</v>
      </c>
      <c r="C185" s="11"/>
      <c r="D185" s="11" t="s">
        <v>391</v>
      </c>
      <c r="E185" s="11" t="s">
        <v>106</v>
      </c>
      <c r="F185" s="12"/>
      <c r="G185" s="11"/>
      <c r="H185" s="11"/>
      <c r="I185" s="107">
        <f>'[5]sakrebulo'!$D$28+'[5]teritoriuli'!$D$28+'[5]safinanso'!$D$28+'[5]infrastruqtura'!$D$28+'[5]ekonomika'!$D$28+'[5]zedamxedveloba'!$D$28+'[5]arqiteqtura'!$D$28+'[5]ganatleba kultura'!$D$28+'[5]jani'!$D$28+'[5]samxedro'!$D$28+'[5]xanzari'!$D$28+'[5]arqivi'!$D$28+3200+480</f>
        <v>5710</v>
      </c>
      <c r="J185" s="11" t="s">
        <v>23</v>
      </c>
      <c r="K185" s="11" t="s">
        <v>108</v>
      </c>
      <c r="L185" s="11" t="s">
        <v>187</v>
      </c>
      <c r="M185" s="13"/>
    </row>
    <row r="186" spans="1:13" s="17" customFormat="1" ht="54" customHeight="1" thickBot="1">
      <c r="A186" s="10">
        <v>32</v>
      </c>
      <c r="B186" s="111" t="s">
        <v>392</v>
      </c>
      <c r="C186" s="11"/>
      <c r="D186" s="11" t="s">
        <v>393</v>
      </c>
      <c r="E186" s="11" t="s">
        <v>106</v>
      </c>
      <c r="F186" s="12"/>
      <c r="G186" s="11"/>
      <c r="H186" s="11"/>
      <c r="I186" s="107">
        <f>'[5]sakrebulo'!$D$33+'[5]aparati'!$D$33+'[5]teritoriuli'!$D$30+'[5]safinanso'!$D$33+'[5]infrastruqtura'!$D$33+'[5]ekonomika'!$C$33+'[5]zedamxedveloba'!$D$33+'[5]arqiteqtura'!$D$33+'[5]ganatleba kultura'!$D$33+'[5]jani'!$D$33+'[5]samxedro'!$D$33+'[5]xanzari'!$D$33+'[5]arqivi'!$D$33</f>
        <v>1000</v>
      </c>
      <c r="J186" s="11" t="s">
        <v>23</v>
      </c>
      <c r="K186" s="11" t="s">
        <v>108</v>
      </c>
      <c r="L186" s="11" t="s">
        <v>187</v>
      </c>
      <c r="M186" s="13"/>
    </row>
    <row r="187" spans="1:13" s="17" customFormat="1" ht="54" customHeight="1" thickBot="1">
      <c r="A187" s="10">
        <v>33</v>
      </c>
      <c r="B187" s="111" t="s">
        <v>394</v>
      </c>
      <c r="C187" s="11"/>
      <c r="D187" s="11" t="s">
        <v>395</v>
      </c>
      <c r="E187" s="11" t="s">
        <v>106</v>
      </c>
      <c r="F187" s="12"/>
      <c r="G187" s="11"/>
      <c r="H187" s="11"/>
      <c r="I187" s="107">
        <f>'[5]naerti'!$D$35</f>
        <v>2074</v>
      </c>
      <c r="J187" s="11" t="s">
        <v>23</v>
      </c>
      <c r="K187" s="11" t="s">
        <v>108</v>
      </c>
      <c r="L187" s="11" t="s">
        <v>250</v>
      </c>
      <c r="M187" s="13"/>
    </row>
    <row r="188" spans="1:13" s="17" customFormat="1" ht="54" customHeight="1" thickBot="1">
      <c r="A188" s="10">
        <v>34</v>
      </c>
      <c r="B188" s="11" t="s">
        <v>396</v>
      </c>
      <c r="C188" s="11"/>
      <c r="D188" s="11" t="s">
        <v>397</v>
      </c>
      <c r="E188" s="11" t="s">
        <v>106</v>
      </c>
      <c r="F188" s="12"/>
      <c r="G188" s="11"/>
      <c r="H188" s="11"/>
      <c r="I188" s="107">
        <f>'[5]naerti'!$D$37</f>
        <v>30500</v>
      </c>
      <c r="J188" s="11" t="s">
        <v>23</v>
      </c>
      <c r="K188" s="11" t="s">
        <v>108</v>
      </c>
      <c r="L188" s="11" t="s">
        <v>326</v>
      </c>
      <c r="M188" s="13"/>
    </row>
    <row r="189" spans="1:13" s="17" customFormat="1" ht="54" customHeight="1">
      <c r="A189" s="146">
        <v>35</v>
      </c>
      <c r="B189" s="216" t="s">
        <v>398</v>
      </c>
      <c r="C189" s="14"/>
      <c r="D189" s="14" t="s">
        <v>399</v>
      </c>
      <c r="E189" s="14" t="s">
        <v>262</v>
      </c>
      <c r="F189" s="15">
        <f>6950+200</f>
        <v>7150</v>
      </c>
      <c r="G189" s="14"/>
      <c r="H189" s="14"/>
      <c r="I189" s="218">
        <f>11923+318</f>
        <v>12241</v>
      </c>
      <c r="J189" s="169" t="s">
        <v>23</v>
      </c>
      <c r="K189" s="169" t="s">
        <v>108</v>
      </c>
      <c r="L189" s="169" t="s">
        <v>326</v>
      </c>
      <c r="M189" s="134" t="s">
        <v>400</v>
      </c>
    </row>
    <row r="190" spans="1:13" s="17" customFormat="1" ht="54" customHeight="1" thickBot="1">
      <c r="A190" s="148"/>
      <c r="B190" s="217"/>
      <c r="C190" s="21"/>
      <c r="D190" s="21" t="s">
        <v>401</v>
      </c>
      <c r="E190" s="21" t="s">
        <v>262</v>
      </c>
      <c r="F190" s="22">
        <v>770</v>
      </c>
      <c r="G190" s="21"/>
      <c r="H190" s="21"/>
      <c r="I190" s="219"/>
      <c r="J190" s="171"/>
      <c r="K190" s="171"/>
      <c r="L190" s="171"/>
      <c r="M190" s="203"/>
    </row>
    <row r="191" spans="1:13" s="17" customFormat="1" ht="110.25" customHeight="1" thickBot="1">
      <c r="A191" s="10">
        <v>36</v>
      </c>
      <c r="B191" s="110" t="s">
        <v>402</v>
      </c>
      <c r="C191" s="11"/>
      <c r="D191" s="11" t="s">
        <v>403</v>
      </c>
      <c r="E191" s="11" t="s">
        <v>106</v>
      </c>
      <c r="F191" s="12"/>
      <c r="G191" s="11"/>
      <c r="H191" s="11"/>
      <c r="I191" s="107">
        <v>12296</v>
      </c>
      <c r="J191" s="11" t="s">
        <v>23</v>
      </c>
      <c r="K191" s="11" t="s">
        <v>108</v>
      </c>
      <c r="L191" s="11" t="s">
        <v>187</v>
      </c>
      <c r="M191" s="13"/>
    </row>
    <row r="192" spans="1:13" s="102" customFormat="1" ht="28.5" customHeight="1" thickBot="1">
      <c r="A192" s="130">
        <v>37</v>
      </c>
      <c r="B192" s="216" t="s">
        <v>398</v>
      </c>
      <c r="C192" s="44"/>
      <c r="D192" s="44" t="s">
        <v>399</v>
      </c>
      <c r="E192" s="44" t="s">
        <v>262</v>
      </c>
      <c r="F192" s="40">
        <v>55970</v>
      </c>
      <c r="G192" s="44">
        <v>1.6</v>
      </c>
      <c r="H192" s="44">
        <f>F192*G192</f>
        <v>89552</v>
      </c>
      <c r="I192" s="220">
        <v>115674</v>
      </c>
      <c r="J192" s="175" t="s">
        <v>107</v>
      </c>
      <c r="K192" s="175" t="s">
        <v>108</v>
      </c>
      <c r="L192" s="175" t="s">
        <v>187</v>
      </c>
      <c r="M192" s="176"/>
    </row>
    <row r="193" spans="1:13" s="102" customFormat="1" ht="28.5" customHeight="1" thickBot="1">
      <c r="A193" s="180"/>
      <c r="B193" s="217"/>
      <c r="C193" s="71"/>
      <c r="D193" s="71" t="s">
        <v>401</v>
      </c>
      <c r="E193" s="71" t="s">
        <v>262</v>
      </c>
      <c r="F193" s="100">
        <f>4070+550+4500-770</f>
        <v>8350</v>
      </c>
      <c r="G193" s="71">
        <v>1.6</v>
      </c>
      <c r="H193" s="44">
        <f>F193*G193</f>
        <v>13360</v>
      </c>
      <c r="I193" s="221"/>
      <c r="J193" s="182"/>
      <c r="K193" s="182"/>
      <c r="L193" s="182"/>
      <c r="M193" s="185"/>
    </row>
    <row r="194" spans="1:13" s="17" customFormat="1" ht="37.5" customHeight="1" thickBot="1">
      <c r="A194" s="10">
        <v>38</v>
      </c>
      <c r="B194" s="110" t="s">
        <v>402</v>
      </c>
      <c r="C194" s="11"/>
      <c r="D194" s="11" t="s">
        <v>404</v>
      </c>
      <c r="E194" s="11" t="s">
        <v>156</v>
      </c>
      <c r="F194" s="12">
        <v>1</v>
      </c>
      <c r="G194" s="11"/>
      <c r="H194" s="11"/>
      <c r="I194" s="107">
        <f>'[5]aparati'!$D$52</f>
        <v>20000</v>
      </c>
      <c r="J194" s="11" t="s">
        <v>23</v>
      </c>
      <c r="K194" s="11" t="s">
        <v>108</v>
      </c>
      <c r="L194" s="11" t="s">
        <v>326</v>
      </c>
      <c r="M194" s="13"/>
    </row>
    <row r="195" spans="1:13" s="17" customFormat="1" ht="155.25" customHeight="1" thickBot="1">
      <c r="A195" s="10">
        <v>39</v>
      </c>
      <c r="B195" s="112" t="s">
        <v>405</v>
      </c>
      <c r="C195" s="11"/>
      <c r="D195" s="11" t="s">
        <v>406</v>
      </c>
      <c r="E195" s="11" t="s">
        <v>106</v>
      </c>
      <c r="F195" s="12"/>
      <c r="G195" s="11"/>
      <c r="H195" s="11"/>
      <c r="I195" s="107">
        <f>22360-1000</f>
        <v>21360</v>
      </c>
      <c r="J195" s="11" t="s">
        <v>23</v>
      </c>
      <c r="K195" s="11" t="s">
        <v>108</v>
      </c>
      <c r="L195" s="11" t="s">
        <v>187</v>
      </c>
      <c r="M195" s="13" t="s">
        <v>465</v>
      </c>
    </row>
    <row r="196" spans="1:13" s="17" customFormat="1" ht="48" customHeight="1" thickBot="1">
      <c r="A196" s="10">
        <v>40</v>
      </c>
      <c r="B196" s="11" t="s">
        <v>407</v>
      </c>
      <c r="C196" s="11"/>
      <c r="D196" s="11" t="s">
        <v>408</v>
      </c>
      <c r="E196" s="11" t="s">
        <v>106</v>
      </c>
      <c r="F196" s="12"/>
      <c r="G196" s="11"/>
      <c r="H196" s="11"/>
      <c r="I196" s="11">
        <v>5000</v>
      </c>
      <c r="J196" s="11" t="s">
        <v>23</v>
      </c>
      <c r="K196" s="11" t="s">
        <v>108</v>
      </c>
      <c r="L196" s="11" t="s">
        <v>409</v>
      </c>
      <c r="M196" s="13" t="s">
        <v>145</v>
      </c>
    </row>
    <row r="197" spans="1:13" s="17" customFormat="1" ht="48" customHeight="1" thickBot="1">
      <c r="A197" s="10">
        <v>41</v>
      </c>
      <c r="B197" s="11" t="s">
        <v>410</v>
      </c>
      <c r="C197" s="11"/>
      <c r="D197" s="11" t="s">
        <v>411</v>
      </c>
      <c r="E197" s="11" t="s">
        <v>412</v>
      </c>
      <c r="F197" s="12">
        <v>850</v>
      </c>
      <c r="G197" s="11"/>
      <c r="H197" s="11"/>
      <c r="I197" s="107">
        <f>'[5]samxedro'!$D$45</f>
        <v>10200</v>
      </c>
      <c r="J197" s="11" t="s">
        <v>23</v>
      </c>
      <c r="K197" s="11" t="s">
        <v>108</v>
      </c>
      <c r="L197" s="11" t="s">
        <v>245</v>
      </c>
      <c r="M197" s="13"/>
    </row>
    <row r="198" spans="1:13" s="17" customFormat="1" ht="48" customHeight="1" thickBot="1">
      <c r="A198" s="10">
        <v>42</v>
      </c>
      <c r="B198" s="37" t="s">
        <v>413</v>
      </c>
      <c r="C198" s="11"/>
      <c r="D198" s="11" t="s">
        <v>414</v>
      </c>
      <c r="E198" s="11" t="s">
        <v>106</v>
      </c>
      <c r="F198" s="12"/>
      <c r="G198" s="11"/>
      <c r="H198" s="11"/>
      <c r="I198" s="107">
        <f>'[5]samxedro'!$D$47</f>
        <v>14300</v>
      </c>
      <c r="J198" s="11" t="s">
        <v>23</v>
      </c>
      <c r="K198" s="11" t="s">
        <v>108</v>
      </c>
      <c r="L198" s="11" t="s">
        <v>187</v>
      </c>
      <c r="M198" s="13"/>
    </row>
    <row r="199" spans="1:13" s="17" customFormat="1" ht="48" customHeight="1" thickBot="1">
      <c r="A199" s="10">
        <v>43</v>
      </c>
      <c r="B199" s="111" t="s">
        <v>415</v>
      </c>
      <c r="C199" s="11"/>
      <c r="D199" s="11" t="s">
        <v>416</v>
      </c>
      <c r="E199" s="11" t="s">
        <v>106</v>
      </c>
      <c r="F199" s="12"/>
      <c r="G199" s="11"/>
      <c r="H199" s="11"/>
      <c r="I199" s="11">
        <v>2400</v>
      </c>
      <c r="J199" s="11" t="s">
        <v>23</v>
      </c>
      <c r="K199" s="11" t="s">
        <v>108</v>
      </c>
      <c r="L199" s="11" t="s">
        <v>250</v>
      </c>
      <c r="M199" s="13"/>
    </row>
    <row r="200" spans="1:13" s="102" customFormat="1" ht="55.5" customHeight="1" thickBot="1">
      <c r="A200" s="130">
        <v>37</v>
      </c>
      <c r="B200" s="216" t="s">
        <v>398</v>
      </c>
      <c r="C200" s="44"/>
      <c r="D200" s="44" t="s">
        <v>399</v>
      </c>
      <c r="E200" s="44" t="s">
        <v>262</v>
      </c>
      <c r="F200" s="40">
        <v>6080</v>
      </c>
      <c r="G200" s="44">
        <v>1.6</v>
      </c>
      <c r="H200" s="44">
        <f>F200*G200</f>
        <v>9728</v>
      </c>
      <c r="I200" s="220">
        <v>11904</v>
      </c>
      <c r="J200" s="175" t="s">
        <v>23</v>
      </c>
      <c r="K200" s="175" t="s">
        <v>108</v>
      </c>
      <c r="L200" s="175" t="s">
        <v>417</v>
      </c>
      <c r="M200" s="176" t="s">
        <v>418</v>
      </c>
    </row>
    <row r="201" spans="1:13" s="102" customFormat="1" ht="55.5" customHeight="1">
      <c r="A201" s="172"/>
      <c r="B201" s="222"/>
      <c r="C201" s="34"/>
      <c r="D201" s="34" t="s">
        <v>401</v>
      </c>
      <c r="E201" s="34" t="s">
        <v>262</v>
      </c>
      <c r="F201" s="43">
        <v>770</v>
      </c>
      <c r="G201" s="34">
        <v>1.6</v>
      </c>
      <c r="H201" s="26">
        <f>F201*G201</f>
        <v>1232</v>
      </c>
      <c r="I201" s="223"/>
      <c r="J201" s="137"/>
      <c r="K201" s="137"/>
      <c r="L201" s="137"/>
      <c r="M201" s="177"/>
    </row>
    <row r="202" spans="1:13" s="17" customFormat="1" ht="24.75" customHeight="1">
      <c r="A202" s="18">
        <v>38</v>
      </c>
      <c r="B202" s="18" t="s">
        <v>419</v>
      </c>
      <c r="C202" s="18"/>
      <c r="D202" s="18" t="s">
        <v>420</v>
      </c>
      <c r="E202" s="18" t="s">
        <v>106</v>
      </c>
      <c r="F202" s="19"/>
      <c r="G202" s="18"/>
      <c r="H202" s="18"/>
      <c r="I202" s="18">
        <v>2000</v>
      </c>
      <c r="J202" s="18" t="s">
        <v>23</v>
      </c>
      <c r="K202" s="18" t="s">
        <v>108</v>
      </c>
      <c r="L202" s="18" t="s">
        <v>187</v>
      </c>
      <c r="M202" s="18"/>
    </row>
    <row r="203" spans="1:13" s="17" customFormat="1" ht="24.75" customHeight="1">
      <c r="A203" s="133">
        <v>39</v>
      </c>
      <c r="B203" s="133" t="s">
        <v>421</v>
      </c>
      <c r="C203" s="18"/>
      <c r="D203" s="18" t="s">
        <v>422</v>
      </c>
      <c r="E203" s="18" t="s">
        <v>156</v>
      </c>
      <c r="F203" s="19">
        <v>1</v>
      </c>
      <c r="G203" s="18"/>
      <c r="H203" s="18"/>
      <c r="I203" s="18">
        <v>450</v>
      </c>
      <c r="J203" s="133" t="s">
        <v>23</v>
      </c>
      <c r="K203" s="133" t="s">
        <v>143</v>
      </c>
      <c r="L203" s="133" t="s">
        <v>143</v>
      </c>
      <c r="M203" s="133" t="s">
        <v>423</v>
      </c>
    </row>
    <row r="204" spans="1:13" s="17" customFormat="1" ht="24.75" customHeight="1">
      <c r="A204" s="152"/>
      <c r="B204" s="152"/>
      <c r="C204" s="18"/>
      <c r="D204" s="18" t="s">
        <v>424</v>
      </c>
      <c r="E204" s="18" t="s">
        <v>156</v>
      </c>
      <c r="F204" s="19">
        <v>1</v>
      </c>
      <c r="G204" s="18"/>
      <c r="H204" s="18"/>
      <c r="I204" s="18">
        <v>200</v>
      </c>
      <c r="J204" s="152"/>
      <c r="K204" s="152"/>
      <c r="L204" s="152"/>
      <c r="M204" s="152"/>
    </row>
    <row r="205" spans="1:13" s="17" customFormat="1" ht="24.75" customHeight="1">
      <c r="A205" s="152"/>
      <c r="B205" s="152"/>
      <c r="C205" s="18"/>
      <c r="D205" s="18" t="s">
        <v>425</v>
      </c>
      <c r="E205" s="18" t="s">
        <v>156</v>
      </c>
      <c r="F205" s="19">
        <v>1</v>
      </c>
      <c r="G205" s="18"/>
      <c r="H205" s="18"/>
      <c r="I205" s="18">
        <v>150</v>
      </c>
      <c r="J205" s="152"/>
      <c r="K205" s="152"/>
      <c r="L205" s="152"/>
      <c r="M205" s="152"/>
    </row>
    <row r="206" spans="1:13" s="17" customFormat="1" ht="24.75" customHeight="1">
      <c r="A206" s="152"/>
      <c r="B206" s="152"/>
      <c r="C206" s="18"/>
      <c r="D206" s="18" t="s">
        <v>426</v>
      </c>
      <c r="E206" s="18" t="s">
        <v>156</v>
      </c>
      <c r="F206" s="19">
        <v>1</v>
      </c>
      <c r="G206" s="18"/>
      <c r="H206" s="18"/>
      <c r="I206" s="18">
        <v>300</v>
      </c>
      <c r="J206" s="152"/>
      <c r="K206" s="152"/>
      <c r="L206" s="152"/>
      <c r="M206" s="152"/>
    </row>
    <row r="207" spans="1:13" s="17" customFormat="1" ht="24.75" customHeight="1">
      <c r="A207" s="152"/>
      <c r="B207" s="152"/>
      <c r="C207" s="18"/>
      <c r="D207" s="18" t="s">
        <v>427</v>
      </c>
      <c r="E207" s="18" t="s">
        <v>156</v>
      </c>
      <c r="F207" s="19">
        <v>1</v>
      </c>
      <c r="G207" s="18"/>
      <c r="H207" s="18"/>
      <c r="I207" s="18">
        <v>300</v>
      </c>
      <c r="J207" s="152"/>
      <c r="K207" s="152"/>
      <c r="L207" s="152"/>
      <c r="M207" s="152"/>
    </row>
    <row r="208" spans="1:13" s="17" customFormat="1" ht="24.75" customHeight="1">
      <c r="A208" s="142"/>
      <c r="B208" s="142"/>
      <c r="C208" s="18"/>
      <c r="D208" s="18" t="s">
        <v>428</v>
      </c>
      <c r="E208" s="18" t="s">
        <v>156</v>
      </c>
      <c r="F208" s="19">
        <v>2</v>
      </c>
      <c r="G208" s="18"/>
      <c r="H208" s="18"/>
      <c r="I208" s="18">
        <v>400</v>
      </c>
      <c r="J208" s="142"/>
      <c r="K208" s="142"/>
      <c r="L208" s="142"/>
      <c r="M208" s="142"/>
    </row>
    <row r="209" spans="1:13" s="17" customFormat="1" ht="102" customHeight="1">
      <c r="A209" s="18">
        <v>40</v>
      </c>
      <c r="B209" s="18" t="s">
        <v>429</v>
      </c>
      <c r="C209" s="18"/>
      <c r="D209" s="18" t="s">
        <v>430</v>
      </c>
      <c r="E209" s="18" t="s">
        <v>106</v>
      </c>
      <c r="F209" s="19"/>
      <c r="G209" s="18"/>
      <c r="H209" s="18"/>
      <c r="I209" s="18">
        <v>7000</v>
      </c>
      <c r="J209" s="18" t="s">
        <v>23</v>
      </c>
      <c r="K209" s="18" t="s">
        <v>143</v>
      </c>
      <c r="L209" s="18" t="s">
        <v>143</v>
      </c>
      <c r="M209" s="18" t="s">
        <v>423</v>
      </c>
    </row>
    <row r="210" spans="1:13" s="17" customFormat="1" ht="102" customHeight="1">
      <c r="A210" s="25">
        <v>41</v>
      </c>
      <c r="B210" s="25" t="s">
        <v>431</v>
      </c>
      <c r="C210" s="25"/>
      <c r="D210" s="25" t="s">
        <v>432</v>
      </c>
      <c r="E210" s="25" t="s">
        <v>156</v>
      </c>
      <c r="F210" s="42">
        <v>2000</v>
      </c>
      <c r="G210" s="25"/>
      <c r="H210" s="25"/>
      <c r="I210" s="25">
        <v>4200</v>
      </c>
      <c r="J210" s="25" t="s">
        <v>23</v>
      </c>
      <c r="K210" s="25" t="s">
        <v>108</v>
      </c>
      <c r="L210" s="25" t="s">
        <v>143</v>
      </c>
      <c r="M210" s="25" t="s">
        <v>423</v>
      </c>
    </row>
    <row r="211" spans="1:13" s="17" customFormat="1" ht="102" customHeight="1">
      <c r="A211" s="18">
        <v>42</v>
      </c>
      <c r="B211" s="113" t="s">
        <v>402</v>
      </c>
      <c r="C211" s="18"/>
      <c r="D211" s="18" t="s">
        <v>433</v>
      </c>
      <c r="E211" s="18" t="s">
        <v>106</v>
      </c>
      <c r="F211" s="19"/>
      <c r="G211" s="18"/>
      <c r="H211" s="18"/>
      <c r="I211" s="18">
        <v>3745</v>
      </c>
      <c r="J211" s="18" t="s">
        <v>23</v>
      </c>
      <c r="K211" s="18" t="s">
        <v>108</v>
      </c>
      <c r="L211" s="18" t="s">
        <v>143</v>
      </c>
      <c r="M211" s="18" t="s">
        <v>423</v>
      </c>
    </row>
    <row r="212" spans="1:13" s="102" customFormat="1" ht="118.5" customHeight="1">
      <c r="A212" s="49">
        <v>43</v>
      </c>
      <c r="B212" s="114" t="s">
        <v>398</v>
      </c>
      <c r="C212" s="49"/>
      <c r="D212" s="49" t="s">
        <v>399</v>
      </c>
      <c r="E212" s="49" t="s">
        <v>262</v>
      </c>
      <c r="F212" s="41">
        <v>2700</v>
      </c>
      <c r="G212" s="49">
        <v>1.6</v>
      </c>
      <c r="H212" s="49">
        <f>F212*G212</f>
        <v>4320</v>
      </c>
      <c r="I212" s="115">
        <v>5000</v>
      </c>
      <c r="J212" s="49" t="s">
        <v>107</v>
      </c>
      <c r="K212" s="49" t="s">
        <v>186</v>
      </c>
      <c r="L212" s="49" t="s">
        <v>201</v>
      </c>
      <c r="M212" s="49" t="s">
        <v>464</v>
      </c>
    </row>
    <row r="213" spans="1:13" s="102" customFormat="1" ht="118.5" customHeight="1">
      <c r="A213" s="49">
        <v>44</v>
      </c>
      <c r="B213" s="113" t="s">
        <v>402</v>
      </c>
      <c r="C213" s="49"/>
      <c r="D213" s="49" t="s">
        <v>434</v>
      </c>
      <c r="E213" s="49" t="s">
        <v>106</v>
      </c>
      <c r="F213" s="41"/>
      <c r="G213" s="49"/>
      <c r="H213" s="49"/>
      <c r="I213" s="49">
        <f>2000+7000</f>
        <v>9000</v>
      </c>
      <c r="J213" s="49" t="s">
        <v>23</v>
      </c>
      <c r="K213" s="49" t="s">
        <v>186</v>
      </c>
      <c r="L213" s="49" t="s">
        <v>201</v>
      </c>
      <c r="M213" s="49" t="s">
        <v>464</v>
      </c>
    </row>
    <row r="214" spans="1:13" s="102" customFormat="1" ht="118.5" customHeight="1">
      <c r="A214" s="49">
        <v>45</v>
      </c>
      <c r="B214" s="116" t="s">
        <v>377</v>
      </c>
      <c r="C214" s="49"/>
      <c r="D214" s="49" t="s">
        <v>435</v>
      </c>
      <c r="E214" s="49" t="s">
        <v>106</v>
      </c>
      <c r="F214" s="41"/>
      <c r="G214" s="49"/>
      <c r="H214" s="49"/>
      <c r="I214" s="49">
        <v>6000</v>
      </c>
      <c r="J214" s="49" t="s">
        <v>23</v>
      </c>
      <c r="K214" s="49" t="s">
        <v>186</v>
      </c>
      <c r="L214" s="49" t="s">
        <v>201</v>
      </c>
      <c r="M214" s="49" t="s">
        <v>464</v>
      </c>
    </row>
    <row r="215" spans="1:13" s="102" customFormat="1" ht="118.5" customHeight="1">
      <c r="A215" s="49">
        <v>46</v>
      </c>
      <c r="B215" s="49" t="s">
        <v>364</v>
      </c>
      <c r="C215" s="49"/>
      <c r="D215" s="49" t="s">
        <v>436</v>
      </c>
      <c r="E215" s="49" t="s">
        <v>106</v>
      </c>
      <c r="F215" s="41"/>
      <c r="G215" s="49"/>
      <c r="H215" s="49"/>
      <c r="I215" s="115">
        <f>1800</f>
        <v>1800</v>
      </c>
      <c r="J215" s="49" t="s">
        <v>139</v>
      </c>
      <c r="K215" s="49" t="s">
        <v>186</v>
      </c>
      <c r="L215" s="49" t="s">
        <v>437</v>
      </c>
      <c r="M215" s="49" t="s">
        <v>464</v>
      </c>
    </row>
    <row r="216" spans="1:13" s="102" customFormat="1" ht="118.5" customHeight="1">
      <c r="A216" s="49">
        <v>47</v>
      </c>
      <c r="B216" s="113" t="s">
        <v>382</v>
      </c>
      <c r="C216" s="49"/>
      <c r="D216" s="49" t="s">
        <v>383</v>
      </c>
      <c r="E216" s="49" t="s">
        <v>106</v>
      </c>
      <c r="F216" s="41"/>
      <c r="G216" s="49"/>
      <c r="H216" s="49"/>
      <c r="I216" s="115">
        <f>5500</f>
        <v>5500</v>
      </c>
      <c r="J216" s="49" t="s">
        <v>23</v>
      </c>
      <c r="K216" s="49" t="s">
        <v>186</v>
      </c>
      <c r="L216" s="49" t="s">
        <v>437</v>
      </c>
      <c r="M216" s="49" t="s">
        <v>464</v>
      </c>
    </row>
    <row r="217" spans="1:13" s="102" customFormat="1" ht="118.5" customHeight="1">
      <c r="A217" s="49">
        <v>48</v>
      </c>
      <c r="B217" s="49" t="s">
        <v>438</v>
      </c>
      <c r="C217" s="49"/>
      <c r="D217" s="49" t="s">
        <v>439</v>
      </c>
      <c r="E217" s="49" t="s">
        <v>156</v>
      </c>
      <c r="F217" s="41">
        <v>6</v>
      </c>
      <c r="G217" s="49"/>
      <c r="H217" s="49"/>
      <c r="I217" s="49">
        <f>6800+1500+1200</f>
        <v>9500</v>
      </c>
      <c r="J217" s="49" t="s">
        <v>23</v>
      </c>
      <c r="K217" s="49" t="s">
        <v>186</v>
      </c>
      <c r="L217" s="49" t="s">
        <v>437</v>
      </c>
      <c r="M217" s="49" t="s">
        <v>464</v>
      </c>
    </row>
    <row r="218" spans="1:13" s="102" customFormat="1" ht="118.5" customHeight="1">
      <c r="A218" s="49">
        <v>49</v>
      </c>
      <c r="B218" s="49" t="s">
        <v>440</v>
      </c>
      <c r="C218" s="49"/>
      <c r="D218" s="49" t="s">
        <v>440</v>
      </c>
      <c r="E218" s="49" t="s">
        <v>156</v>
      </c>
      <c r="F218" s="41">
        <v>1</v>
      </c>
      <c r="G218" s="49"/>
      <c r="H218" s="49"/>
      <c r="I218" s="49">
        <v>2200</v>
      </c>
      <c r="J218" s="49" t="s">
        <v>23</v>
      </c>
      <c r="K218" s="49" t="s">
        <v>186</v>
      </c>
      <c r="L218" s="49" t="s">
        <v>437</v>
      </c>
      <c r="M218" s="49" t="s">
        <v>464</v>
      </c>
    </row>
    <row r="219" spans="1:13" s="102" customFormat="1" ht="118.5" customHeight="1">
      <c r="A219" s="49">
        <v>50</v>
      </c>
      <c r="B219" s="49" t="s">
        <v>441</v>
      </c>
      <c r="C219" s="49"/>
      <c r="D219" s="49" t="s">
        <v>441</v>
      </c>
      <c r="E219" s="49" t="s">
        <v>156</v>
      </c>
      <c r="F219" s="41">
        <v>1</v>
      </c>
      <c r="G219" s="49"/>
      <c r="H219" s="49"/>
      <c r="I219" s="49">
        <v>800</v>
      </c>
      <c r="J219" s="49" t="s">
        <v>23</v>
      </c>
      <c r="K219" s="49" t="s">
        <v>186</v>
      </c>
      <c r="L219" s="49" t="s">
        <v>437</v>
      </c>
      <c r="M219" s="49" t="s">
        <v>464</v>
      </c>
    </row>
    <row r="220" spans="1:13" s="102" customFormat="1" ht="118.5" customHeight="1">
      <c r="A220" s="49">
        <v>51</v>
      </c>
      <c r="B220" s="49" t="s">
        <v>442</v>
      </c>
      <c r="C220" s="49"/>
      <c r="D220" s="49" t="s">
        <v>442</v>
      </c>
      <c r="E220" s="49" t="s">
        <v>156</v>
      </c>
      <c r="F220" s="41">
        <v>1</v>
      </c>
      <c r="G220" s="49"/>
      <c r="H220" s="49"/>
      <c r="I220" s="49">
        <v>1500</v>
      </c>
      <c r="J220" s="49" t="s">
        <v>23</v>
      </c>
      <c r="K220" s="49" t="s">
        <v>186</v>
      </c>
      <c r="L220" s="49" t="s">
        <v>437</v>
      </c>
      <c r="M220" s="49" t="s">
        <v>464</v>
      </c>
    </row>
    <row r="221" spans="1:13" s="102" customFormat="1" ht="118.5" customHeight="1">
      <c r="A221" s="49">
        <v>52</v>
      </c>
      <c r="B221" s="49" t="s">
        <v>392</v>
      </c>
      <c r="C221" s="49"/>
      <c r="D221" s="49" t="s">
        <v>392</v>
      </c>
      <c r="E221" s="49" t="s">
        <v>106</v>
      </c>
      <c r="F221" s="41"/>
      <c r="G221" s="49"/>
      <c r="H221" s="49"/>
      <c r="I221" s="49">
        <v>2000</v>
      </c>
      <c r="J221" s="49" t="s">
        <v>23</v>
      </c>
      <c r="K221" s="49" t="s">
        <v>186</v>
      </c>
      <c r="L221" s="49" t="s">
        <v>437</v>
      </c>
      <c r="M221" s="49" t="s">
        <v>464</v>
      </c>
    </row>
    <row r="222" spans="1:13" s="102" customFormat="1" ht="118.5" customHeight="1">
      <c r="A222" s="49">
        <v>53</v>
      </c>
      <c r="B222" s="49" t="s">
        <v>351</v>
      </c>
      <c r="C222" s="49"/>
      <c r="D222" s="49" t="s">
        <v>352</v>
      </c>
      <c r="E222" s="49" t="s">
        <v>106</v>
      </c>
      <c r="F222" s="41"/>
      <c r="G222" s="49"/>
      <c r="H222" s="49"/>
      <c r="I222" s="49">
        <v>9000</v>
      </c>
      <c r="J222" s="49" t="s">
        <v>23</v>
      </c>
      <c r="K222" s="49" t="s">
        <v>186</v>
      </c>
      <c r="L222" s="49" t="s">
        <v>437</v>
      </c>
      <c r="M222" s="49" t="s">
        <v>464</v>
      </c>
    </row>
    <row r="223" spans="1:13" s="102" customFormat="1" ht="118.5" customHeight="1">
      <c r="A223" s="49">
        <v>54</v>
      </c>
      <c r="B223" s="49" t="s">
        <v>443</v>
      </c>
      <c r="C223" s="49"/>
      <c r="D223" s="49" t="s">
        <v>443</v>
      </c>
      <c r="E223" s="49" t="s">
        <v>106</v>
      </c>
      <c r="F223" s="41"/>
      <c r="G223" s="49"/>
      <c r="H223" s="49"/>
      <c r="I223" s="49">
        <v>1500</v>
      </c>
      <c r="J223" s="49" t="s">
        <v>23</v>
      </c>
      <c r="K223" s="49" t="s">
        <v>186</v>
      </c>
      <c r="L223" s="49" t="s">
        <v>437</v>
      </c>
      <c r="M223" s="49" t="s">
        <v>464</v>
      </c>
    </row>
    <row r="224" spans="1:13" s="17" customFormat="1" ht="108.75" customHeight="1">
      <c r="A224" s="18">
        <v>55</v>
      </c>
      <c r="B224" s="18" t="s">
        <v>468</v>
      </c>
      <c r="C224" s="18"/>
      <c r="D224" s="18" t="s">
        <v>467</v>
      </c>
      <c r="E224" s="18" t="s">
        <v>106</v>
      </c>
      <c r="F224" s="19"/>
      <c r="G224" s="18"/>
      <c r="H224" s="18"/>
      <c r="I224" s="18">
        <v>1000</v>
      </c>
      <c r="J224" s="49" t="s">
        <v>23</v>
      </c>
      <c r="K224" s="49" t="s">
        <v>186</v>
      </c>
      <c r="L224" s="49" t="s">
        <v>437</v>
      </c>
      <c r="M224" s="49" t="s">
        <v>464</v>
      </c>
    </row>
    <row r="225" spans="1:13" s="17" customFormat="1" ht="76.5" customHeight="1">
      <c r="A225" s="18">
        <v>56</v>
      </c>
      <c r="B225" s="18" t="s">
        <v>488</v>
      </c>
      <c r="C225" s="18"/>
      <c r="D225" s="18" t="s">
        <v>496</v>
      </c>
      <c r="E225" s="18" t="s">
        <v>106</v>
      </c>
      <c r="F225" s="19"/>
      <c r="G225" s="18"/>
      <c r="H225" s="18"/>
      <c r="I225" s="84">
        <v>4000</v>
      </c>
      <c r="J225" s="18" t="s">
        <v>23</v>
      </c>
      <c r="K225" s="34" t="s">
        <v>320</v>
      </c>
      <c r="L225" s="34" t="s">
        <v>320</v>
      </c>
      <c r="M225" s="49" t="s">
        <v>500</v>
      </c>
    </row>
    <row r="226" spans="1:13" s="17" customFormat="1" ht="76.5" customHeight="1">
      <c r="A226" s="18">
        <v>57</v>
      </c>
      <c r="B226" s="49" t="s">
        <v>489</v>
      </c>
      <c r="C226" s="18"/>
      <c r="D226" s="18" t="s">
        <v>494</v>
      </c>
      <c r="E226" s="18" t="s">
        <v>106</v>
      </c>
      <c r="F226" s="19"/>
      <c r="G226" s="18"/>
      <c r="H226" s="18"/>
      <c r="I226" s="85">
        <v>44800</v>
      </c>
      <c r="J226" s="18" t="s">
        <v>107</v>
      </c>
      <c r="K226" s="34" t="s">
        <v>320</v>
      </c>
      <c r="L226" s="34" t="s">
        <v>320</v>
      </c>
      <c r="M226" s="49" t="s">
        <v>500</v>
      </c>
    </row>
    <row r="227" spans="1:13" s="17" customFormat="1" ht="76.5" customHeight="1">
      <c r="A227" s="18">
        <v>58</v>
      </c>
      <c r="B227" s="49" t="s">
        <v>490</v>
      </c>
      <c r="C227" s="18"/>
      <c r="D227" s="18" t="s">
        <v>495</v>
      </c>
      <c r="E227" s="18" t="s">
        <v>106</v>
      </c>
      <c r="F227" s="19"/>
      <c r="G227" s="18"/>
      <c r="H227" s="18"/>
      <c r="I227" s="85">
        <v>12000</v>
      </c>
      <c r="J227" s="18" t="s">
        <v>23</v>
      </c>
      <c r="K227" s="34" t="s">
        <v>320</v>
      </c>
      <c r="L227" s="34" t="s">
        <v>320</v>
      </c>
      <c r="M227" s="49" t="s">
        <v>500</v>
      </c>
    </row>
    <row r="228" spans="1:13" s="17" customFormat="1" ht="76.5" customHeight="1">
      <c r="A228" s="18">
        <v>59</v>
      </c>
      <c r="B228" s="18" t="s">
        <v>491</v>
      </c>
      <c r="C228" s="18"/>
      <c r="D228" s="18" t="s">
        <v>491</v>
      </c>
      <c r="E228" s="18" t="s">
        <v>106</v>
      </c>
      <c r="F228" s="19"/>
      <c r="G228" s="18"/>
      <c r="H228" s="18"/>
      <c r="I228" s="84">
        <v>3700</v>
      </c>
      <c r="J228" s="18" t="s">
        <v>23</v>
      </c>
      <c r="K228" s="34" t="s">
        <v>320</v>
      </c>
      <c r="L228" s="34" t="s">
        <v>320</v>
      </c>
      <c r="M228" s="49" t="s">
        <v>500</v>
      </c>
    </row>
    <row r="229" spans="1:13" s="17" customFormat="1" ht="76.5" customHeight="1">
      <c r="A229" s="18">
        <v>60</v>
      </c>
      <c r="B229" s="18" t="s">
        <v>492</v>
      </c>
      <c r="C229" s="18"/>
      <c r="D229" s="18" t="s">
        <v>492</v>
      </c>
      <c r="E229" s="18" t="s">
        <v>106</v>
      </c>
      <c r="F229" s="19"/>
      <c r="G229" s="18"/>
      <c r="H229" s="18"/>
      <c r="I229" s="84">
        <f>600+800</f>
        <v>1400</v>
      </c>
      <c r="J229" s="18" t="s">
        <v>23</v>
      </c>
      <c r="K229" s="34" t="s">
        <v>320</v>
      </c>
      <c r="L229" s="34" t="s">
        <v>320</v>
      </c>
      <c r="M229" s="49" t="s">
        <v>500</v>
      </c>
    </row>
    <row r="230" spans="1:13" s="17" customFormat="1" ht="76.5" customHeight="1">
      <c r="A230" s="18">
        <v>61</v>
      </c>
      <c r="B230" s="18" t="s">
        <v>497</v>
      </c>
      <c r="C230" s="18"/>
      <c r="D230" s="18" t="s">
        <v>493</v>
      </c>
      <c r="E230" s="18" t="s">
        <v>106</v>
      </c>
      <c r="F230" s="19"/>
      <c r="G230" s="18"/>
      <c r="H230" s="18"/>
      <c r="I230" s="84">
        <v>3365</v>
      </c>
      <c r="J230" s="18" t="s">
        <v>23</v>
      </c>
      <c r="K230" s="49" t="s">
        <v>320</v>
      </c>
      <c r="L230" s="49" t="s">
        <v>320</v>
      </c>
      <c r="M230" s="49" t="s">
        <v>500</v>
      </c>
    </row>
    <row r="231" spans="1:13" s="17" customFormat="1" ht="36" customHeight="1">
      <c r="A231" s="18">
        <v>62</v>
      </c>
      <c r="B231" s="18" t="s">
        <v>513</v>
      </c>
      <c r="C231" s="18"/>
      <c r="D231" s="18" t="s">
        <v>514</v>
      </c>
      <c r="E231" s="18" t="s">
        <v>106</v>
      </c>
      <c r="F231" s="19"/>
      <c r="G231" s="18"/>
      <c r="H231" s="18"/>
      <c r="I231" s="18">
        <v>500</v>
      </c>
      <c r="J231" s="18" t="s">
        <v>23</v>
      </c>
      <c r="K231" s="49" t="s">
        <v>320</v>
      </c>
      <c r="L231" s="49" t="s">
        <v>320</v>
      </c>
      <c r="M231" s="18"/>
    </row>
    <row r="232" spans="1:13" s="17" customFormat="1" ht="13.5">
      <c r="A232" s="79"/>
      <c r="B232" s="79"/>
      <c r="C232" s="79"/>
      <c r="D232" s="79"/>
      <c r="E232" s="79"/>
      <c r="F232" s="86"/>
      <c r="G232" s="79"/>
      <c r="H232" s="79"/>
      <c r="I232" s="79"/>
      <c r="J232" s="79"/>
      <c r="K232" s="79"/>
      <c r="L232" s="79"/>
      <c r="M232" s="79"/>
    </row>
    <row r="233" spans="1:13" s="17" customFormat="1" ht="13.5">
      <c r="A233" s="79"/>
      <c r="B233" s="79"/>
      <c r="C233" s="79"/>
      <c r="D233" s="79"/>
      <c r="E233" s="79"/>
      <c r="F233" s="86"/>
      <c r="G233" s="79"/>
      <c r="H233" s="79"/>
      <c r="I233" s="79"/>
      <c r="J233" s="79"/>
      <c r="K233" s="79"/>
      <c r="L233" s="79"/>
      <c r="M233" s="79"/>
    </row>
    <row r="234" spans="1:13" s="17" customFormat="1" ht="13.5">
      <c r="A234" s="79"/>
      <c r="B234" s="79"/>
      <c r="C234" s="79"/>
      <c r="D234" s="79"/>
      <c r="E234" s="79"/>
      <c r="F234" s="86"/>
      <c r="G234" s="79"/>
      <c r="H234" s="79"/>
      <c r="I234" s="79"/>
      <c r="J234" s="79"/>
      <c r="K234" s="79"/>
      <c r="L234" s="79"/>
      <c r="M234" s="79"/>
    </row>
    <row r="235" spans="1:13" s="17" customFormat="1" ht="13.5">
      <c r="A235" s="79"/>
      <c r="B235" s="79"/>
      <c r="C235" s="79"/>
      <c r="D235" s="79"/>
      <c r="E235" s="79"/>
      <c r="F235" s="86"/>
      <c r="G235" s="79"/>
      <c r="H235" s="79"/>
      <c r="I235" s="79"/>
      <c r="J235" s="79"/>
      <c r="K235" s="79"/>
      <c r="L235" s="79"/>
      <c r="M235" s="79"/>
    </row>
    <row r="236" spans="1:13" s="17" customFormat="1" ht="13.5">
      <c r="A236" s="79"/>
      <c r="B236" s="79"/>
      <c r="C236" s="79"/>
      <c r="D236" s="79"/>
      <c r="E236" s="79"/>
      <c r="F236" s="86"/>
      <c r="G236" s="79"/>
      <c r="H236" s="79"/>
      <c r="I236" s="79"/>
      <c r="J236" s="79"/>
      <c r="K236" s="79"/>
      <c r="L236" s="79"/>
      <c r="M236" s="79"/>
    </row>
    <row r="237" spans="1:13" s="17" customFormat="1" ht="13.5">
      <c r="A237" s="79"/>
      <c r="B237" s="79"/>
      <c r="C237" s="79"/>
      <c r="D237" s="79"/>
      <c r="E237" s="79"/>
      <c r="F237" s="86"/>
      <c r="G237" s="79"/>
      <c r="H237" s="79"/>
      <c r="I237" s="79"/>
      <c r="J237" s="79"/>
      <c r="K237" s="79"/>
      <c r="L237" s="79"/>
      <c r="M237" s="79"/>
    </row>
    <row r="238" spans="1:13" s="17" customFormat="1" ht="13.5">
      <c r="A238" s="79"/>
      <c r="B238" s="79"/>
      <c r="C238" s="79"/>
      <c r="D238" s="79"/>
      <c r="E238" s="79"/>
      <c r="F238" s="86"/>
      <c r="G238" s="79"/>
      <c r="H238" s="79"/>
      <c r="I238" s="79"/>
      <c r="J238" s="79"/>
      <c r="K238" s="79"/>
      <c r="L238" s="79"/>
      <c r="M238" s="79"/>
    </row>
    <row r="239" spans="1:13" s="17" customFormat="1" ht="13.5">
      <c r="A239" s="79"/>
      <c r="B239" s="79"/>
      <c r="C239" s="79"/>
      <c r="D239" s="79"/>
      <c r="E239" s="79"/>
      <c r="F239" s="86"/>
      <c r="G239" s="79"/>
      <c r="H239" s="79"/>
      <c r="I239" s="79"/>
      <c r="J239" s="79"/>
      <c r="K239" s="79"/>
      <c r="L239" s="79"/>
      <c r="M239" s="79"/>
    </row>
    <row r="240" spans="1:13" s="17" customFormat="1" ht="13.5">
      <c r="A240" s="79"/>
      <c r="B240" s="79"/>
      <c r="C240" s="79"/>
      <c r="D240" s="79"/>
      <c r="E240" s="79"/>
      <c r="F240" s="86"/>
      <c r="G240" s="79"/>
      <c r="H240" s="79"/>
      <c r="I240" s="79"/>
      <c r="J240" s="79"/>
      <c r="K240" s="79"/>
      <c r="L240" s="79"/>
      <c r="M240" s="79"/>
    </row>
    <row r="241" spans="1:13" s="17" customFormat="1" ht="13.5">
      <c r="A241" s="79"/>
      <c r="B241" s="79"/>
      <c r="C241" s="79"/>
      <c r="D241" s="79"/>
      <c r="E241" s="79"/>
      <c r="F241" s="86"/>
      <c r="G241" s="79"/>
      <c r="H241" s="79"/>
      <c r="I241" s="79"/>
      <c r="J241" s="79"/>
      <c r="K241" s="79"/>
      <c r="L241" s="79"/>
      <c r="M241" s="79"/>
    </row>
    <row r="242" spans="1:13" s="17" customFormat="1" ht="13.5">
      <c r="A242" s="79"/>
      <c r="B242" s="79"/>
      <c r="C242" s="79"/>
      <c r="D242" s="79"/>
      <c r="E242" s="79"/>
      <c r="F242" s="86"/>
      <c r="G242" s="79"/>
      <c r="H242" s="79"/>
      <c r="I242" s="79"/>
      <c r="J242" s="79"/>
      <c r="K242" s="79"/>
      <c r="L242" s="79"/>
      <c r="M242" s="79"/>
    </row>
    <row r="243" spans="1:13" s="17" customFormat="1" ht="13.5">
      <c r="A243" s="79"/>
      <c r="B243" s="79"/>
      <c r="C243" s="79"/>
      <c r="D243" s="79"/>
      <c r="E243" s="79"/>
      <c r="F243" s="86"/>
      <c r="G243" s="79"/>
      <c r="H243" s="79"/>
      <c r="I243" s="79"/>
      <c r="J243" s="79"/>
      <c r="K243" s="79"/>
      <c r="L243" s="79"/>
      <c r="M243" s="79"/>
    </row>
    <row r="244" spans="1:13" s="17" customFormat="1" ht="13.5">
      <c r="A244" s="79"/>
      <c r="B244" s="79"/>
      <c r="C244" s="79"/>
      <c r="D244" s="79"/>
      <c r="E244" s="79"/>
      <c r="F244" s="86"/>
      <c r="G244" s="79"/>
      <c r="H244" s="79"/>
      <c r="I244" s="79"/>
      <c r="J244" s="79"/>
      <c r="K244" s="79"/>
      <c r="L244" s="79"/>
      <c r="M244" s="79"/>
    </row>
    <row r="245" spans="1:13" s="17" customFormat="1" ht="13.5">
      <c r="A245" s="79"/>
      <c r="B245" s="79"/>
      <c r="C245" s="79"/>
      <c r="D245" s="79"/>
      <c r="E245" s="79"/>
      <c r="F245" s="86"/>
      <c r="G245" s="79"/>
      <c r="H245" s="79"/>
      <c r="I245" s="79"/>
      <c r="J245" s="79"/>
      <c r="K245" s="79"/>
      <c r="L245" s="79"/>
      <c r="M245" s="79"/>
    </row>
    <row r="246" spans="1:13" s="17" customFormat="1" ht="13.5">
      <c r="A246" s="79"/>
      <c r="B246" s="79"/>
      <c r="C246" s="79"/>
      <c r="D246" s="79"/>
      <c r="E246" s="79"/>
      <c r="F246" s="86"/>
      <c r="G246" s="79"/>
      <c r="H246" s="79"/>
      <c r="I246" s="79"/>
      <c r="J246" s="79"/>
      <c r="K246" s="79"/>
      <c r="L246" s="79"/>
      <c r="M246" s="79"/>
    </row>
    <row r="247" spans="1:13" s="17" customFormat="1" ht="13.5">
      <c r="A247" s="79"/>
      <c r="B247" s="79"/>
      <c r="C247" s="79"/>
      <c r="D247" s="79"/>
      <c r="E247" s="79"/>
      <c r="F247" s="86"/>
      <c r="G247" s="79"/>
      <c r="H247" s="79"/>
      <c r="I247" s="79"/>
      <c r="J247" s="79"/>
      <c r="K247" s="79"/>
      <c r="L247" s="79"/>
      <c r="M247" s="79"/>
    </row>
    <row r="248" spans="1:13" s="17" customFormat="1" ht="13.5">
      <c r="A248" s="79"/>
      <c r="B248" s="79"/>
      <c r="C248" s="79"/>
      <c r="D248" s="79"/>
      <c r="E248" s="79"/>
      <c r="F248" s="86"/>
      <c r="G248" s="79"/>
      <c r="H248" s="79"/>
      <c r="I248" s="79"/>
      <c r="J248" s="79"/>
      <c r="K248" s="79"/>
      <c r="L248" s="79"/>
      <c r="M248" s="79"/>
    </row>
    <row r="249" spans="1:13" s="17" customFormat="1" ht="13.5">
      <c r="A249" s="79"/>
      <c r="B249" s="79"/>
      <c r="C249" s="79"/>
      <c r="D249" s="79"/>
      <c r="E249" s="79"/>
      <c r="F249" s="86"/>
      <c r="G249" s="79"/>
      <c r="H249" s="79"/>
      <c r="I249" s="79"/>
      <c r="J249" s="79"/>
      <c r="K249" s="79"/>
      <c r="L249" s="79"/>
      <c r="M249" s="79"/>
    </row>
    <row r="250" spans="1:13" s="17" customFormat="1" ht="13.5">
      <c r="A250" s="79"/>
      <c r="B250" s="79"/>
      <c r="C250" s="79"/>
      <c r="D250" s="79"/>
      <c r="E250" s="79"/>
      <c r="F250" s="86"/>
      <c r="G250" s="79"/>
      <c r="H250" s="79"/>
      <c r="I250" s="79"/>
      <c r="J250" s="79"/>
      <c r="K250" s="79"/>
      <c r="L250" s="79"/>
      <c r="M250" s="79"/>
    </row>
    <row r="251" spans="1:13" s="17" customFormat="1" ht="13.5">
      <c r="A251" s="79"/>
      <c r="B251" s="79"/>
      <c r="C251" s="79"/>
      <c r="D251" s="79"/>
      <c r="E251" s="79"/>
      <c r="F251" s="86"/>
      <c r="G251" s="79"/>
      <c r="H251" s="79"/>
      <c r="I251" s="79"/>
      <c r="J251" s="79"/>
      <c r="K251" s="79"/>
      <c r="L251" s="79"/>
      <c r="M251" s="79"/>
    </row>
    <row r="252" spans="1:13" s="17" customFormat="1" ht="13.5">
      <c r="A252" s="79"/>
      <c r="B252" s="79"/>
      <c r="C252" s="79"/>
      <c r="D252" s="79"/>
      <c r="E252" s="79"/>
      <c r="F252" s="86"/>
      <c r="G252" s="79"/>
      <c r="H252" s="79"/>
      <c r="I252" s="79"/>
      <c r="J252" s="79"/>
      <c r="K252" s="79"/>
      <c r="L252" s="79"/>
      <c r="M252" s="79"/>
    </row>
    <row r="253" spans="1:13" s="17" customFormat="1" ht="13.5">
      <c r="A253" s="79"/>
      <c r="B253" s="79"/>
      <c r="C253" s="79"/>
      <c r="D253" s="79"/>
      <c r="E253" s="79"/>
      <c r="F253" s="86"/>
      <c r="G253" s="79"/>
      <c r="H253" s="79"/>
      <c r="I253" s="79"/>
      <c r="J253" s="79"/>
      <c r="K253" s="79"/>
      <c r="L253" s="79"/>
      <c r="M253" s="79"/>
    </row>
    <row r="254" spans="1:13" s="17" customFormat="1" ht="13.5">
      <c r="A254" s="79"/>
      <c r="B254" s="79"/>
      <c r="C254" s="79"/>
      <c r="D254" s="79"/>
      <c r="E254" s="79"/>
      <c r="F254" s="86"/>
      <c r="G254" s="79"/>
      <c r="H254" s="79"/>
      <c r="I254" s="79"/>
      <c r="J254" s="79"/>
      <c r="K254" s="79"/>
      <c r="L254" s="79"/>
      <c r="M254" s="79"/>
    </row>
    <row r="255" spans="1:13" s="17" customFormat="1" ht="13.5">
      <c r="A255" s="79"/>
      <c r="B255" s="79"/>
      <c r="C255" s="79"/>
      <c r="D255" s="79"/>
      <c r="E255" s="79"/>
      <c r="F255" s="86"/>
      <c r="G255" s="79"/>
      <c r="H255" s="79"/>
      <c r="I255" s="79"/>
      <c r="J255" s="79"/>
      <c r="K255" s="79"/>
      <c r="L255" s="79"/>
      <c r="M255" s="79"/>
    </row>
    <row r="256" spans="1:13" s="17" customFormat="1" ht="13.5">
      <c r="A256" s="79"/>
      <c r="B256" s="79"/>
      <c r="C256" s="79"/>
      <c r="D256" s="79"/>
      <c r="E256" s="79"/>
      <c r="F256" s="86"/>
      <c r="G256" s="79"/>
      <c r="H256" s="79"/>
      <c r="I256" s="79"/>
      <c r="J256" s="79"/>
      <c r="K256" s="79"/>
      <c r="L256" s="79"/>
      <c r="M256" s="79"/>
    </row>
    <row r="257" spans="1:13" s="17" customFormat="1" ht="13.5">
      <c r="A257" s="79"/>
      <c r="B257" s="79"/>
      <c r="C257" s="79"/>
      <c r="D257" s="79"/>
      <c r="E257" s="79"/>
      <c r="F257" s="86"/>
      <c r="G257" s="79"/>
      <c r="H257" s="79"/>
      <c r="I257" s="79"/>
      <c r="J257" s="79"/>
      <c r="K257" s="79"/>
      <c r="L257" s="79"/>
      <c r="M257" s="79"/>
    </row>
    <row r="258" spans="1:13" s="17" customFormat="1" ht="13.5">
      <c r="A258" s="79"/>
      <c r="B258" s="79"/>
      <c r="C258" s="79"/>
      <c r="D258" s="79"/>
      <c r="E258" s="79"/>
      <c r="F258" s="86"/>
      <c r="G258" s="79"/>
      <c r="H258" s="79"/>
      <c r="I258" s="79"/>
      <c r="J258" s="79"/>
      <c r="K258" s="79"/>
      <c r="L258" s="79"/>
      <c r="M258" s="79"/>
    </row>
    <row r="259" spans="1:13" s="17" customFormat="1" ht="13.5">
      <c r="A259" s="79"/>
      <c r="B259" s="79"/>
      <c r="C259" s="79"/>
      <c r="D259" s="79"/>
      <c r="E259" s="79"/>
      <c r="F259" s="86"/>
      <c r="G259" s="79"/>
      <c r="H259" s="79"/>
      <c r="I259" s="79"/>
      <c r="J259" s="79"/>
      <c r="K259" s="79"/>
      <c r="L259" s="79"/>
      <c r="M259" s="79"/>
    </row>
    <row r="260" spans="1:13" s="17" customFormat="1" ht="13.5">
      <c r="A260" s="79"/>
      <c r="B260" s="79"/>
      <c r="C260" s="79"/>
      <c r="D260" s="79"/>
      <c r="E260" s="79"/>
      <c r="F260" s="86"/>
      <c r="G260" s="79"/>
      <c r="H260" s="79"/>
      <c r="I260" s="79"/>
      <c r="J260" s="79"/>
      <c r="K260" s="79"/>
      <c r="L260" s="79"/>
      <c r="M260" s="79"/>
    </row>
    <row r="261" spans="1:13" s="17" customFormat="1" ht="13.5">
      <c r="A261" s="79"/>
      <c r="B261" s="79"/>
      <c r="C261" s="79"/>
      <c r="D261" s="79"/>
      <c r="E261" s="79"/>
      <c r="F261" s="86"/>
      <c r="G261" s="79"/>
      <c r="H261" s="79"/>
      <c r="I261" s="79"/>
      <c r="J261" s="79"/>
      <c r="K261" s="79"/>
      <c r="L261" s="79"/>
      <c r="M261" s="79"/>
    </row>
    <row r="262" spans="1:13" s="17" customFormat="1" ht="13.5">
      <c r="A262" s="79"/>
      <c r="B262" s="79"/>
      <c r="C262" s="79"/>
      <c r="D262" s="79"/>
      <c r="E262" s="79"/>
      <c r="F262" s="86"/>
      <c r="G262" s="79"/>
      <c r="H262" s="79"/>
      <c r="I262" s="79"/>
      <c r="J262" s="79"/>
      <c r="K262" s="79"/>
      <c r="L262" s="79"/>
      <c r="M262" s="79"/>
    </row>
    <row r="263" spans="1:13" s="17" customFormat="1" ht="13.5">
      <c r="A263" s="79"/>
      <c r="B263" s="79"/>
      <c r="C263" s="79"/>
      <c r="D263" s="79"/>
      <c r="E263" s="79"/>
      <c r="F263" s="86"/>
      <c r="G263" s="79"/>
      <c r="H263" s="79"/>
      <c r="I263" s="79"/>
      <c r="J263" s="79"/>
      <c r="K263" s="79"/>
      <c r="L263" s="79"/>
      <c r="M263" s="79"/>
    </row>
    <row r="264" spans="1:13" s="17" customFormat="1" ht="13.5">
      <c r="A264" s="79"/>
      <c r="B264" s="79"/>
      <c r="C264" s="79"/>
      <c r="D264" s="79"/>
      <c r="E264" s="79"/>
      <c r="F264" s="86"/>
      <c r="G264" s="79"/>
      <c r="H264" s="79"/>
      <c r="I264" s="79"/>
      <c r="J264" s="79"/>
      <c r="K264" s="79"/>
      <c r="L264" s="79"/>
      <c r="M264" s="79"/>
    </row>
    <row r="265" spans="1:13" s="17" customFormat="1" ht="13.5">
      <c r="A265" s="79"/>
      <c r="B265" s="79"/>
      <c r="C265" s="79"/>
      <c r="D265" s="79"/>
      <c r="E265" s="79"/>
      <c r="F265" s="86"/>
      <c r="G265" s="79"/>
      <c r="H265" s="79"/>
      <c r="I265" s="79"/>
      <c r="J265" s="79"/>
      <c r="K265" s="79"/>
      <c r="L265" s="79"/>
      <c r="M265" s="79"/>
    </row>
    <row r="266" s="17" customFormat="1" ht="13.5">
      <c r="F266" s="28"/>
    </row>
    <row r="267" s="17" customFormat="1" ht="13.5">
      <c r="F267" s="28"/>
    </row>
    <row r="268" s="17" customFormat="1" ht="13.5">
      <c r="F268" s="28"/>
    </row>
    <row r="269" s="17" customFormat="1" ht="13.5">
      <c r="F269" s="28"/>
    </row>
    <row r="270" s="17" customFormat="1" ht="13.5">
      <c r="F270" s="28"/>
    </row>
    <row r="271" s="17" customFormat="1" ht="13.5">
      <c r="F271" s="28"/>
    </row>
    <row r="272" s="17" customFormat="1" ht="13.5">
      <c r="F272" s="28"/>
    </row>
    <row r="273" s="17" customFormat="1" ht="13.5">
      <c r="F273" s="28"/>
    </row>
    <row r="274" s="17" customFormat="1" ht="13.5">
      <c r="F274" s="28"/>
    </row>
    <row r="275" s="117" customFormat="1" ht="13.5">
      <c r="F275" s="118"/>
    </row>
    <row r="276" s="117" customFormat="1" ht="13.5">
      <c r="F276" s="118"/>
    </row>
    <row r="277" s="117" customFormat="1" ht="13.5">
      <c r="F277" s="118"/>
    </row>
    <row r="278" s="117" customFormat="1" ht="13.5">
      <c r="F278" s="118"/>
    </row>
    <row r="279" s="117" customFormat="1" ht="13.5">
      <c r="F279" s="118"/>
    </row>
    <row r="280" s="117" customFormat="1" ht="13.5">
      <c r="F280" s="118"/>
    </row>
    <row r="281" s="117" customFormat="1" ht="13.5">
      <c r="F281" s="118"/>
    </row>
    <row r="282" s="117" customFormat="1" ht="13.5">
      <c r="F282" s="118"/>
    </row>
    <row r="283" s="117" customFormat="1" ht="13.5">
      <c r="F283" s="118"/>
    </row>
    <row r="284" s="117" customFormat="1" ht="13.5">
      <c r="F284" s="118"/>
    </row>
    <row r="285" s="117" customFormat="1" ht="13.5">
      <c r="F285" s="118"/>
    </row>
    <row r="286" s="117" customFormat="1" ht="13.5">
      <c r="F286" s="118"/>
    </row>
    <row r="287" s="117" customFormat="1" ht="13.5">
      <c r="F287" s="118"/>
    </row>
    <row r="288" s="117" customFormat="1" ht="13.5">
      <c r="F288" s="118"/>
    </row>
    <row r="289" s="117" customFormat="1" ht="13.5">
      <c r="F289" s="118"/>
    </row>
    <row r="290" s="117" customFormat="1" ht="13.5">
      <c r="F290" s="118"/>
    </row>
    <row r="291" s="117" customFormat="1" ht="13.5">
      <c r="F291" s="118"/>
    </row>
    <row r="292" s="117" customFormat="1" ht="13.5">
      <c r="F292" s="118"/>
    </row>
    <row r="293" s="117" customFormat="1" ht="13.5">
      <c r="F293" s="118"/>
    </row>
    <row r="294" s="117" customFormat="1" ht="13.5">
      <c r="F294" s="118"/>
    </row>
    <row r="295" s="117" customFormat="1" ht="13.5">
      <c r="F295" s="118"/>
    </row>
    <row r="296" s="117" customFormat="1" ht="13.5">
      <c r="F296" s="118"/>
    </row>
    <row r="297" s="117" customFormat="1" ht="13.5">
      <c r="F297" s="118"/>
    </row>
    <row r="298" s="117" customFormat="1" ht="13.5">
      <c r="F298" s="118"/>
    </row>
    <row r="299" s="117" customFormat="1" ht="13.5">
      <c r="F299" s="118"/>
    </row>
    <row r="300" s="117" customFormat="1" ht="13.5">
      <c r="F300" s="118"/>
    </row>
    <row r="301" s="117" customFormat="1" ht="13.5">
      <c r="F301" s="118"/>
    </row>
    <row r="302" s="117" customFormat="1" ht="13.5">
      <c r="F302" s="118"/>
    </row>
    <row r="303" s="117" customFormat="1" ht="13.5">
      <c r="F303" s="118"/>
    </row>
    <row r="304" s="117" customFormat="1" ht="13.5">
      <c r="F304" s="118"/>
    </row>
    <row r="305" s="117" customFormat="1" ht="13.5">
      <c r="F305" s="118"/>
    </row>
    <row r="306" s="117" customFormat="1" ht="13.5">
      <c r="F306" s="118"/>
    </row>
    <row r="307" s="117" customFormat="1" ht="13.5">
      <c r="F307" s="118"/>
    </row>
    <row r="308" s="117" customFormat="1" ht="13.5">
      <c r="F308" s="118"/>
    </row>
    <row r="309" s="117" customFormat="1" ht="13.5">
      <c r="F309" s="118"/>
    </row>
    <row r="310" s="117" customFormat="1" ht="13.5">
      <c r="F310" s="118"/>
    </row>
    <row r="311" s="117" customFormat="1" ht="13.5">
      <c r="F311" s="118"/>
    </row>
    <row r="312" s="117" customFormat="1" ht="13.5">
      <c r="F312" s="118"/>
    </row>
  </sheetData>
  <mergeCells count="118">
    <mergeCell ref="M138:M159"/>
    <mergeCell ref="M116:M137"/>
    <mergeCell ref="L203:L208"/>
    <mergeCell ref="M203:M208"/>
    <mergeCell ref="M161:M163"/>
    <mergeCell ref="I178:I180"/>
    <mergeCell ref="K178:K180"/>
    <mergeCell ref="L178:L180"/>
    <mergeCell ref="M178:M180"/>
    <mergeCell ref="A203:A208"/>
    <mergeCell ref="B203:B208"/>
    <mergeCell ref="J203:J208"/>
    <mergeCell ref="K203:K208"/>
    <mergeCell ref="K192:K193"/>
    <mergeCell ref="L192:L193"/>
    <mergeCell ref="M192:M193"/>
    <mergeCell ref="A200:A201"/>
    <mergeCell ref="B200:B201"/>
    <mergeCell ref="I200:I201"/>
    <mergeCell ref="J200:J201"/>
    <mergeCell ref="K200:K201"/>
    <mergeCell ref="L200:L201"/>
    <mergeCell ref="M200:M201"/>
    <mergeCell ref="J189:J190"/>
    <mergeCell ref="A192:A193"/>
    <mergeCell ref="B192:B193"/>
    <mergeCell ref="I192:I193"/>
    <mergeCell ref="J192:J193"/>
    <mergeCell ref="K189:K190"/>
    <mergeCell ref="L189:L190"/>
    <mergeCell ref="M189:M190"/>
    <mergeCell ref="A178:A179"/>
    <mergeCell ref="B178:B180"/>
    <mergeCell ref="E178:E180"/>
    <mergeCell ref="F178:F180"/>
    <mergeCell ref="A189:A190"/>
    <mergeCell ref="B189:B190"/>
    <mergeCell ref="I189:I190"/>
    <mergeCell ref="A170:A177"/>
    <mergeCell ref="B170:B177"/>
    <mergeCell ref="C170:C175"/>
    <mergeCell ref="I170:I177"/>
    <mergeCell ref="J170:J177"/>
    <mergeCell ref="K170:K177"/>
    <mergeCell ref="L170:L177"/>
    <mergeCell ref="M170:M177"/>
    <mergeCell ref="C161:C163"/>
    <mergeCell ref="J161:J163"/>
    <mergeCell ref="K161:K163"/>
    <mergeCell ref="L161:L163"/>
    <mergeCell ref="A138:A159"/>
    <mergeCell ref="B138:B159"/>
    <mergeCell ref="A161:A163"/>
    <mergeCell ref="B161:B163"/>
    <mergeCell ref="K108:K114"/>
    <mergeCell ref="L108:L114"/>
    <mergeCell ref="M108:M114"/>
    <mergeCell ref="A116:A137"/>
    <mergeCell ref="B116:B137"/>
    <mergeCell ref="C116:C137"/>
    <mergeCell ref="A108:A114"/>
    <mergeCell ref="B108:B114"/>
    <mergeCell ref="C108:C114"/>
    <mergeCell ref="J108:J114"/>
    <mergeCell ref="K70:K95"/>
    <mergeCell ref="L70:L95"/>
    <mergeCell ref="M70:M95"/>
    <mergeCell ref="A96:A103"/>
    <mergeCell ref="B96:B103"/>
    <mergeCell ref="C96:C103"/>
    <mergeCell ref="J96:J103"/>
    <mergeCell ref="K96:K103"/>
    <mergeCell ref="L96:L103"/>
    <mergeCell ref="M96:M103"/>
    <mergeCell ref="A70:A95"/>
    <mergeCell ref="B70:B95"/>
    <mergeCell ref="C70:C95"/>
    <mergeCell ref="J70:J95"/>
    <mergeCell ref="M42:M43"/>
    <mergeCell ref="A44:A69"/>
    <mergeCell ref="B44:B69"/>
    <mergeCell ref="C44:C69"/>
    <mergeCell ref="J44:J69"/>
    <mergeCell ref="K44:K69"/>
    <mergeCell ref="L44:L69"/>
    <mergeCell ref="M44:M69"/>
    <mergeCell ref="K23:K41"/>
    <mergeCell ref="L23:L41"/>
    <mergeCell ref="M23:M41"/>
    <mergeCell ref="A42:A43"/>
    <mergeCell ref="B42:B43"/>
    <mergeCell ref="C42:C43"/>
    <mergeCell ref="I42:I43"/>
    <mergeCell ref="J42:J43"/>
    <mergeCell ref="K42:K43"/>
    <mergeCell ref="L42:L43"/>
    <mergeCell ref="A23:A41"/>
    <mergeCell ref="B23:B41"/>
    <mergeCell ref="C23:C41"/>
    <mergeCell ref="J23:J41"/>
    <mergeCell ref="J13:J22"/>
    <mergeCell ref="K13:K22"/>
    <mergeCell ref="L13:L22"/>
    <mergeCell ref="M13:M22"/>
    <mergeCell ref="A9:D9"/>
    <mergeCell ref="E9:F9"/>
    <mergeCell ref="A10:B10"/>
    <mergeCell ref="A13:A22"/>
    <mergeCell ref="B13:B22"/>
    <mergeCell ref="C13:C22"/>
    <mergeCell ref="A5:M5"/>
    <mergeCell ref="A6:E6"/>
    <mergeCell ref="A7:F7"/>
    <mergeCell ref="A8:C8"/>
    <mergeCell ref="A1:M1"/>
    <mergeCell ref="A3:M3"/>
    <mergeCell ref="A4:M4"/>
    <mergeCell ref="A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3" r:id="rId2"/>
  <rowBreaks count="5" manualBreakCount="5">
    <brk id="22" max="12" man="1"/>
    <brk id="41" max="12" man="1"/>
    <brk id="115" max="12" man="1"/>
    <brk id="137" max="12" man="1"/>
    <brk id="159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2010-12-09T12:57:49Z</cp:lastPrinted>
  <dcterms:created xsi:type="dcterms:W3CDTF">1996-10-08T23:32:33Z</dcterms:created>
  <dcterms:modified xsi:type="dcterms:W3CDTF">2010-12-09T12:58:43Z</dcterms:modified>
  <cp:category/>
  <cp:version/>
  <cp:contentType/>
  <cp:contentStatus/>
</cp:coreProperties>
</file>