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'Лист1'!$A$1:$E$55</definedName>
    <definedName name="_xlnm.Print_Area" localSheetId="1">'Лист3'!$A$1:$E$80</definedName>
  </definedNames>
  <calcPr fullCalcOnLoad="1"/>
</workbook>
</file>

<file path=xl/sharedStrings.xml><?xml version="1.0" encoding="utf-8"?>
<sst xmlns="http://schemas.openxmlformats.org/spreadsheetml/2006/main" count="155" uniqueCount="114">
  <si>
    <t>Tavi II</t>
  </si>
  <si>
    <t>qobuleTis municipalitetis  2010 wlis adgilobrivi biujetis Semosavlebi</t>
  </si>
  <si>
    <t>muxli 2. qobuleTis municipalitetis 2010 wlis adgilobrivi biujetis Semosavlebi</t>
  </si>
  <si>
    <r>
      <t xml:space="preserve">ganisazRvros qobuleTis municipalitetis 2010 wlis adgilobrivi biujetis Semosavlebi  </t>
    </r>
    <r>
      <rPr>
        <sz val="14"/>
        <rFont val="AcadNusx"/>
        <family val="0"/>
      </rPr>
      <t xml:space="preserve">    </t>
    </r>
  </si>
  <si>
    <t>laris odenobiT</t>
  </si>
  <si>
    <t>(lari)</t>
  </si>
  <si>
    <t>dasaxeleba</t>
  </si>
  <si>
    <t>2008 wlis faqti</t>
  </si>
  <si>
    <t>2009 wlis    faqti</t>
  </si>
  <si>
    <t>2010 wlis    gegma</t>
  </si>
  <si>
    <t>Semosavlebi</t>
  </si>
  <si>
    <t>gadasaxadebi</t>
  </si>
  <si>
    <t xml:space="preserve">grantebi </t>
  </si>
  <si>
    <t>sxva Semosavlebi</t>
  </si>
  <si>
    <t>muxli 3. qobuleTis municipalitetis  2010 wlis adgilobrivi biujetis gadasaxadebi</t>
  </si>
  <si>
    <r>
      <t xml:space="preserve"> </t>
    </r>
    <r>
      <rPr>
        <sz val="12"/>
        <rFont val="AcadNusx"/>
        <family val="0"/>
      </rPr>
      <t xml:space="preserve">ganisazRvros qobuleTis municipalitetis 2010 wlis adgilobrivi biujetis gadasaxadebi   </t>
    </r>
  </si>
  <si>
    <t>laris odenobiT.</t>
  </si>
  <si>
    <t>Semosulobebis kodebi</t>
  </si>
  <si>
    <t>2010 wlis gegma</t>
  </si>
  <si>
    <t>qonebis gadasaxadi</t>
  </si>
  <si>
    <t>saqarTvelos sawarmoTa qonebaze(garda miwisa)</t>
  </si>
  <si>
    <t>fizikur pirTa qonebaze(garda miwisa)</t>
  </si>
  <si>
    <t>sasoflo-sameurneo daniSnulebis miwaze qonebis gadasaxadi</t>
  </si>
  <si>
    <t>arasasoflo-sameurneo daniSnulebis miwaze qonebis gadasaxadi</t>
  </si>
  <si>
    <t>sxva araklasificirebuli adgilobrivi gadasaxadi</t>
  </si>
  <si>
    <t>muxli 4. qobuleTis municipalitetis  2010 wlis adgilobrivi biujetis grantebi</t>
  </si>
  <si>
    <t xml:space="preserve"> ganisazRvros qobuleTis municipalitetis 2010 wlis adgilobrivi biujetis grantebi  </t>
  </si>
  <si>
    <t>grantebi</t>
  </si>
  <si>
    <t>saerTaSoriso organizaciebidan miRebuli granti</t>
  </si>
  <si>
    <t>სხვა დონის სახელმწიფო ერთეულებიდან მიღებული  გრანტები</t>
  </si>
  <si>
    <t>saqarTvelos saxelmwifo biujetidan gamoyofili gaTanabrebiTi transferi</t>
  </si>
  <si>
    <t>specialuri transferi</t>
  </si>
  <si>
    <t>m.S. saqarTvelos mTavrobis 2008 wlis 30 ivlisis #503 gankargulebiT</t>
  </si>
  <si>
    <t xml:space="preserve"> </t>
  </si>
  <si>
    <t xml:space="preserve">m.S. infrastruqturis ganviTarebisaTvis da sxva mimdinare RonisZiebebis dasafinanseblad  </t>
  </si>
  <si>
    <t xml:space="preserve">m.S. saqarTvelos mTavrobis sarezervo fondidan gamoyofili saxsrebi </t>
  </si>
  <si>
    <t>m.S. saqarTvelos regionebSi gansaxorcielebeli proeqtebis fondidan gamoyofili saxsrebi</t>
  </si>
  <si>
    <t>m.S sxva specialuri transferi</t>
  </si>
  <si>
    <t>aWaris a r respublikuri biujetidan gamoyofili specialuri transferi</t>
  </si>
  <si>
    <t>muxli 5. qobuleTis municipalitetis 2010 wlis adgilobrivi biujetis sxva Semosavlebi</t>
  </si>
  <si>
    <t xml:space="preserve">ganisazRvros qobuleTis  municipalitetis 2010 wlis adgilobrivi biujetis sxva Semosavlebi  </t>
  </si>
  <si>
    <t>Semosavlebi sakuTrebidan</t>
  </si>
  <si>
    <t>procentebi</t>
  </si>
  <si>
    <t>depozitebze da angariSebze daricxuli procentebi</t>
  </si>
  <si>
    <t>dividendebi</t>
  </si>
  <si>
    <t>saxelmwifos wilobrivi monawileobiT moqmedi sawarmoebis mogebidan miRebuli dividendebi</t>
  </si>
  <si>
    <t xml:space="preserve">renta </t>
  </si>
  <si>
    <t>mosakrebeli bunebrivi resursebiT sargeblobisaTvis</t>
  </si>
  <si>
    <t>Semosavali miwis ijaridan da marTvaSi (uzurfruqti,qiravnoba da sxva) gadacemidan</t>
  </si>
  <si>
    <t>saqonlisa da momsaxurebis realizacia</t>
  </si>
  <si>
    <t>administraciuli mosakreblebi da gadasaxdelebi</t>
  </si>
  <si>
    <t>sanebarTvo mosakrebeli</t>
  </si>
  <si>
    <t>mosakrebeli mSeneblobis(garda gansakuTrebuli mniSvnelobis radiaciuli an birTvuli obieqtebis mSeneblobisa) nebarTvaze</t>
  </si>
  <si>
    <t>sxva araklasificirebuli saxelmwifo baJi</t>
  </si>
  <si>
    <t>satendero mosakreblebi</t>
  </si>
  <si>
    <t>saTamaSo biznesis mosakrebeli</t>
  </si>
  <si>
    <t>saTamaSo aparatebidan</t>
  </si>
  <si>
    <t>totalizatoris, bingos, lotos salaroebidan</t>
  </si>
  <si>
    <t>mosakrebeli dasaxlebuli teritoriis dasufTavebisaTvis</t>
  </si>
  <si>
    <t>arasabazro wesiT gayiduli saqoneli da momsaxureba</t>
  </si>
  <si>
    <t>Semosavlebi momsaxurebis gawevidan</t>
  </si>
  <si>
    <t>Semosavali Senoba-nagebobebis ijaraSi an marTvaSi (uzurfruqti, qiravnoba da sxva) gadacemidan</t>
  </si>
  <si>
    <t>Semosavali sxva araklasificirebuli saxelmwifo qonebis ijaraSi an marTvaSi (uzurfruqti, qiravnoba da sxva) gadacemidan</t>
  </si>
  <si>
    <t>Semosavali sxva araklasificirebuli momsaxurebis gawevidan</t>
  </si>
  <si>
    <t>sanqciebi (jarimebi da sauravebi)</t>
  </si>
  <si>
    <t>Sereuli da sxva araklasificirebuli Semosavlebi</t>
  </si>
  <si>
    <t>sxva araklasificirebuli Semosavlebi</t>
  </si>
  <si>
    <t>qobuleTis municipalitetis 2010 wlis adgilobrivi biujetis maCveneblebi</t>
  </si>
  <si>
    <t>muxli 1. qobuleTis municipalitetis  2010 wlis adgilobrivi biujetis maCveneblebi</t>
  </si>
  <si>
    <t xml:space="preserve">ganisazRvros qobuleTis municipalitetis 2010 wlis adgilobrivi biujetis maCveneblebi: </t>
  </si>
  <si>
    <t>a) qobuleTis municipalitetis 2010 wlis adgilobrivi biujetis balansi:</t>
  </si>
  <si>
    <t>2008 wlis          faqti</t>
  </si>
  <si>
    <t>2009 wlis              faqti</t>
  </si>
  <si>
    <t>2010 wlis   gegma</t>
  </si>
  <si>
    <t>2011 wlis gegma</t>
  </si>
  <si>
    <t>2012 wlis gegma</t>
  </si>
  <si>
    <t>2013 wlis gegma</t>
  </si>
  <si>
    <t>2014 wlis gegma</t>
  </si>
  <si>
    <t>2015 wlis gegma</t>
  </si>
  <si>
    <t>xarjebi</t>
  </si>
  <si>
    <t>Sromis anazRaureba</t>
  </si>
  <si>
    <t>saqoneli da momsaxureba</t>
  </si>
  <si>
    <t>procenti</t>
  </si>
  <si>
    <t>subsidiebi</t>
  </si>
  <si>
    <r>
      <t xml:space="preserve">grantebi </t>
    </r>
    <r>
      <rPr>
        <sz val="11"/>
        <color indexed="9"/>
        <rFont val="AcadNusx"/>
        <family val="0"/>
      </rPr>
      <t>(gacemuli)</t>
    </r>
  </si>
  <si>
    <t>socialuri uzrunvelyofa</t>
  </si>
  <si>
    <t>sxva xarjebi</t>
  </si>
  <si>
    <t>saoperacio saldo</t>
  </si>
  <si>
    <t>arafinansuri aqtivebis  cvlileba</t>
  </si>
  <si>
    <r>
      <t xml:space="preserve">zrda </t>
    </r>
    <r>
      <rPr>
        <sz val="11"/>
        <color indexed="9"/>
        <rFont val="AcadNusx"/>
        <family val="0"/>
      </rPr>
      <t>(SeZena)</t>
    </r>
  </si>
  <si>
    <r>
      <t xml:space="preserve">kleba </t>
    </r>
    <r>
      <rPr>
        <sz val="11"/>
        <color indexed="9"/>
        <rFont val="AcadNusx"/>
        <family val="0"/>
      </rPr>
      <t>(gayidva)</t>
    </r>
  </si>
  <si>
    <t>mTliani saldo</t>
  </si>
  <si>
    <t>finansuri aqtivebis cvlileba</t>
  </si>
  <si>
    <t>zrda</t>
  </si>
  <si>
    <t>valuta, depozitebi</t>
  </si>
  <si>
    <t>sesxebi</t>
  </si>
  <si>
    <t>kleba</t>
  </si>
  <si>
    <t>valdebulebebis cvlileba</t>
  </si>
  <si>
    <t>balansi</t>
  </si>
  <si>
    <t>b) qobuleTis municipalitetis 2010 wlis adgilobrivi biujetis Semosulobebi, gadasaxdelebi da naSTis cvlileba:</t>
  </si>
  <si>
    <t>2009 wlis faqti</t>
  </si>
  <si>
    <t>Semosulobebi</t>
  </si>
  <si>
    <t>arafinansuri aqtivebis kleba</t>
  </si>
  <si>
    <t>finansuri aqtivebis kleba (naSTis gamoklebiT)</t>
  </si>
  <si>
    <t>valdebulebebis zrda</t>
  </si>
  <si>
    <t>gadasaxdelebi</t>
  </si>
  <si>
    <t>arafinansuri aqtivebis zrda</t>
  </si>
  <si>
    <t>finansuri aqtivebis zrda (naSTis gamoklebiT)</t>
  </si>
  <si>
    <t>valdebulebebis kleba</t>
  </si>
  <si>
    <t>naSTis cvlileba</t>
  </si>
  <si>
    <t>m.S. saqarTvelos mTavrobis 2010 wlis 27 ივლისის  #989gankargulebiT</t>
  </si>
  <si>
    <t>aWaris mTavrobis sarezervo fondidan 2010 წლის 20 აგვისტოს #172 ბრძანებით gamoyofili saxsrebi</t>
  </si>
  <si>
    <t xml:space="preserve">                                                                                                                                       დანართი                                                                                                                                   დ ა მ ტ კ ი ც ე ბ უ ლ ი ა 
ქობულეთის მუნიციპალიტეტის
საკრებულოს 2010 წლის 29 ოქტომბრის #16 დადგენილებით
</t>
  </si>
  <si>
    <t xml:space="preserve">          Tavi  I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</si>
</sst>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0">
    <font>
      <sz val="10"/>
      <name val="Arial"/>
      <family val="0"/>
    </font>
    <font>
      <b/>
      <sz val="12"/>
      <name val="AcadNusx"/>
      <family val="0"/>
    </font>
    <font>
      <b/>
      <sz val="14"/>
      <name val="AcadNusx"/>
      <family val="0"/>
    </font>
    <font>
      <sz val="12"/>
      <name val="AcadNusx"/>
      <family val="0"/>
    </font>
    <font>
      <sz val="14"/>
      <name val="AcadNusx"/>
      <family val="0"/>
    </font>
    <font>
      <sz val="14"/>
      <name val="Arial"/>
      <family val="2"/>
    </font>
    <font>
      <b/>
      <sz val="11"/>
      <color indexed="8"/>
      <name val="AcadNusx"/>
      <family val="0"/>
    </font>
    <font>
      <b/>
      <sz val="16"/>
      <name val="AcadNusx"/>
      <family val="0"/>
    </font>
    <font>
      <b/>
      <sz val="12"/>
      <name val="Courier New"/>
      <family val="3"/>
    </font>
    <font>
      <sz val="12"/>
      <name val="Courier New"/>
      <family val="3"/>
    </font>
    <font>
      <sz val="13"/>
      <name val="AcadNusx"/>
      <family val="0"/>
    </font>
    <font>
      <sz val="13"/>
      <name val="Arial"/>
      <family val="2"/>
    </font>
    <font>
      <sz val="12"/>
      <color indexed="8"/>
      <name val="AcadNusx"/>
      <family val="0"/>
    </font>
    <font>
      <sz val="11"/>
      <name val="AcadNusx"/>
      <family val="0"/>
    </font>
    <font>
      <sz val="11"/>
      <name val="Courier New"/>
      <family val="3"/>
    </font>
    <font>
      <sz val="10"/>
      <color indexed="8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11"/>
      <name val="Courier New"/>
      <family val="3"/>
    </font>
    <font>
      <sz val="10"/>
      <name val="AcadNusx"/>
      <family val="0"/>
    </font>
    <font>
      <sz val="10"/>
      <name val="Courier New"/>
      <family val="3"/>
    </font>
    <font>
      <b/>
      <sz val="13"/>
      <name val="AcadNusx"/>
      <family val="0"/>
    </font>
    <font>
      <b/>
      <sz val="11"/>
      <name val="AcadNusx"/>
      <family val="0"/>
    </font>
    <font>
      <sz val="10.5"/>
      <name val="AcadNusx"/>
      <family val="0"/>
    </font>
    <font>
      <b/>
      <sz val="10.5"/>
      <name val="AcadNusx"/>
      <family val="0"/>
    </font>
    <font>
      <b/>
      <sz val="10"/>
      <color indexed="8"/>
      <name val="AcadNusx"/>
      <family val="0"/>
    </font>
    <font>
      <sz val="16"/>
      <name val="AcadNusx"/>
      <family val="0"/>
    </font>
    <font>
      <sz val="11"/>
      <color indexed="8"/>
      <name val="Courier New"/>
      <family val="3"/>
    </font>
    <font>
      <sz val="11"/>
      <color indexed="9"/>
      <name val="AcadNusx"/>
      <family val="0"/>
    </font>
    <font>
      <b/>
      <sz val="16"/>
      <color indexed="8"/>
      <name val="AcadNusx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8" fillId="0" borderId="1" xfId="20" applyNumberFormat="1" applyFont="1" applyBorder="1" applyAlignment="1">
      <alignment vertical="center"/>
    </xf>
    <xf numFmtId="1" fontId="8" fillId="0" borderId="1" xfId="2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9" fillId="0" borderId="2" xfId="0" applyNumberFormat="1" applyFont="1" applyBorder="1" applyAlignment="1">
      <alignment vertical="center" wrapText="1"/>
    </xf>
    <xf numFmtId="0" fontId="9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3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8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8" fillId="0" borderId="4" xfId="0" applyNumberFormat="1" applyFont="1" applyBorder="1" applyAlignment="1">
      <alignment vertical="center" wrapText="1"/>
    </xf>
    <xf numFmtId="1" fontId="8" fillId="0" borderId="4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8" fillId="0" borderId="6" xfId="0" applyNumberFormat="1" applyFont="1" applyBorder="1" applyAlignment="1">
      <alignment vertical="center" wrapText="1"/>
    </xf>
    <xf numFmtId="1" fontId="8" fillId="0" borderId="6" xfId="0" applyNumberFormat="1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 wrapText="1"/>
    </xf>
    <xf numFmtId="1" fontId="9" fillId="0" borderId="2" xfId="0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vertical="center" wrapText="1"/>
    </xf>
    <xf numFmtId="1" fontId="9" fillId="0" borderId="2" xfId="0" applyNumberFormat="1" applyFont="1" applyBorder="1" applyAlignment="1">
      <alignment vertical="center" wrapText="1"/>
    </xf>
    <xf numFmtId="0" fontId="9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 wrapText="1"/>
    </xf>
    <xf numFmtId="1" fontId="14" fillId="0" borderId="2" xfId="0" applyNumberFormat="1" applyFont="1" applyBorder="1" applyAlignment="1">
      <alignment vertical="center" wrapText="1"/>
    </xf>
    <xf numFmtId="0" fontId="14" fillId="0" borderId="2" xfId="0" applyNumberFormat="1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4" fillId="0" borderId="9" xfId="0" applyNumberFormat="1" applyFont="1" applyBorder="1" applyAlignment="1">
      <alignment vertical="center" wrapText="1"/>
    </xf>
    <xf numFmtId="1" fontId="14" fillId="0" borderId="3" xfId="0" applyNumberFormat="1" applyFont="1" applyBorder="1" applyAlignment="1">
      <alignment vertical="center" wrapText="1"/>
    </xf>
    <xf numFmtId="0" fontId="14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14" fillId="0" borderId="5" xfId="0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 wrapText="1"/>
    </xf>
    <xf numFmtId="0" fontId="14" fillId="0" borderId="7" xfId="0" applyFont="1" applyBorder="1" applyAlignment="1" quotePrefix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4" fillId="0" borderId="2" xfId="20" applyNumberFormat="1" applyFont="1" applyBorder="1" applyAlignment="1">
      <alignment vertical="center"/>
    </xf>
    <xf numFmtId="0" fontId="14" fillId="0" borderId="12" xfId="20" applyNumberFormat="1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8" fillId="0" borderId="2" xfId="20" applyNumberFormat="1" applyFont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4" fillId="0" borderId="12" xfId="20" applyNumberFormat="1" applyFont="1" applyFill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4" fillId="0" borderId="8" xfId="0" applyFont="1" applyBorder="1" applyAlignment="1" quotePrefix="1">
      <alignment horizontal="center" vertical="center"/>
    </xf>
    <xf numFmtId="0" fontId="14" fillId="0" borderId="3" xfId="20" applyNumberFormat="1" applyFont="1" applyBorder="1" applyAlignment="1">
      <alignment vertical="center"/>
    </xf>
    <xf numFmtId="0" fontId="14" fillId="0" borderId="14" xfId="20" applyNumberFormat="1" applyFont="1" applyFill="1" applyBorder="1" applyAlignment="1">
      <alignment vertical="center"/>
    </xf>
    <xf numFmtId="0" fontId="14" fillId="0" borderId="0" xfId="0" applyFont="1" applyBorder="1" applyAlignment="1" quotePrefix="1">
      <alignment horizontal="center" vertical="center"/>
    </xf>
    <xf numFmtId="0" fontId="19" fillId="0" borderId="0" xfId="0" applyFont="1" applyBorder="1" applyAlignment="1">
      <alignment vertical="center" wrapText="1"/>
    </xf>
    <xf numFmtId="3" fontId="20" fillId="0" borderId="0" xfId="20" applyNumberFormat="1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1" fillId="0" borderId="0" xfId="0" applyNumberFormat="1" applyFont="1" applyAlignment="1">
      <alignment horizontal="center" vertical="center" wrapText="1"/>
    </xf>
    <xf numFmtId="0" fontId="8" fillId="0" borderId="4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18" fillId="0" borderId="1" xfId="0" applyNumberFormat="1" applyFont="1" applyBorder="1" applyAlignment="1">
      <alignment vertical="center" wrapText="1"/>
    </xf>
    <xf numFmtId="0" fontId="18" fillId="0" borderId="1" xfId="0" applyNumberFormat="1" applyFont="1" applyFill="1" applyBorder="1" applyAlignment="1">
      <alignment vertical="center" wrapText="1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 wrapText="1"/>
    </xf>
    <xf numFmtId="0" fontId="18" fillId="0" borderId="4" xfId="0" applyNumberFormat="1" applyFont="1" applyBorder="1" applyAlignment="1">
      <alignment vertical="center" wrapText="1"/>
    </xf>
    <xf numFmtId="0" fontId="18" fillId="0" borderId="4" xfId="0" applyNumberFormat="1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4" fillId="0" borderId="4" xfId="0" applyNumberFormat="1" applyFont="1" applyBorder="1" applyAlignment="1">
      <alignment vertical="center" wrapText="1"/>
    </xf>
    <xf numFmtId="0" fontId="14" fillId="0" borderId="4" xfId="0" applyNumberFormat="1" applyFont="1" applyFill="1" applyBorder="1" applyAlignment="1">
      <alignment vertical="center" wrapText="1"/>
    </xf>
    <xf numFmtId="0" fontId="14" fillId="0" borderId="2" xfId="0" applyFont="1" applyBorder="1" applyAlignment="1" quotePrefix="1">
      <alignment horizontal="center" vertical="center"/>
    </xf>
    <xf numFmtId="49" fontId="23" fillId="0" borderId="2" xfId="0" applyNumberFormat="1" applyFont="1" applyBorder="1" applyAlignment="1">
      <alignment horizontal="left" vertical="center" wrapText="1" indent="1"/>
    </xf>
    <xf numFmtId="0" fontId="9" fillId="0" borderId="15" xfId="0" applyNumberFormat="1" applyFont="1" applyBorder="1" applyAlignment="1">
      <alignment vertical="center" wrapText="1"/>
    </xf>
    <xf numFmtId="0" fontId="9" fillId="0" borderId="15" xfId="0" applyNumberFormat="1" applyFont="1" applyFill="1" applyBorder="1" applyAlignment="1">
      <alignment vertical="center" wrapText="1"/>
    </xf>
    <xf numFmtId="49" fontId="1" fillId="0" borderId="4" xfId="0" applyNumberFormat="1" applyFont="1" applyBorder="1" applyAlignment="1">
      <alignment horizontal="left" vertical="center" wrapText="1" indent="1"/>
    </xf>
    <xf numFmtId="0" fontId="8" fillId="0" borderId="4" xfId="0" applyNumberFormat="1" applyFont="1" applyBorder="1" applyAlignment="1">
      <alignment vertical="center" wrapText="1"/>
    </xf>
    <xf numFmtId="0" fontId="8" fillId="0" borderId="4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left" vertical="center" wrapText="1" indent="1"/>
    </xf>
    <xf numFmtId="0" fontId="9" fillId="0" borderId="2" xfId="0" applyNumberFormat="1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18" fillId="0" borderId="2" xfId="0" applyNumberFormat="1" applyFont="1" applyBorder="1" applyAlignment="1">
      <alignment vertical="center" wrapText="1"/>
    </xf>
    <xf numFmtId="0" fontId="18" fillId="0" borderId="2" xfId="0" applyNumberFormat="1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4" fillId="0" borderId="2" xfId="0" applyNumberFormat="1" applyFont="1" applyFill="1" applyBorder="1" applyAlignment="1">
      <alignment vertical="center" wrapText="1"/>
    </xf>
    <xf numFmtId="0" fontId="14" fillId="0" borderId="16" xfId="0" applyFont="1" applyBorder="1" applyAlignment="1" quotePrefix="1">
      <alignment horizontal="center" vertical="center"/>
    </xf>
    <xf numFmtId="49" fontId="13" fillId="0" borderId="12" xfId="0" applyNumberFormat="1" applyFont="1" applyBorder="1" applyAlignment="1">
      <alignment horizontal="left" vertical="center" wrapText="1" indent="1"/>
    </xf>
    <xf numFmtId="0" fontId="18" fillId="0" borderId="2" xfId="0" applyFont="1" applyBorder="1" applyAlignment="1" quotePrefix="1">
      <alignment horizontal="center" vertical="center"/>
    </xf>
    <xf numFmtId="49" fontId="24" fillId="0" borderId="12" xfId="0" applyNumberFormat="1" applyFont="1" applyBorder="1" applyAlignment="1">
      <alignment horizontal="left" vertical="center" wrapText="1" indent="1"/>
    </xf>
    <xf numFmtId="0" fontId="8" fillId="0" borderId="2" xfId="0" applyNumberFormat="1" applyFont="1" applyBorder="1" applyAlignment="1">
      <alignment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18" fillId="0" borderId="3" xfId="0" applyFont="1" applyBorder="1" applyAlignment="1" quotePrefix="1">
      <alignment horizontal="center" vertical="center"/>
    </xf>
    <xf numFmtId="49" fontId="23" fillId="0" borderId="16" xfId="0" applyNumberFormat="1" applyFont="1" applyBorder="1" applyAlignment="1">
      <alignment horizontal="left" vertical="center" wrapText="1" indent="1"/>
    </xf>
    <xf numFmtId="0" fontId="9" fillId="0" borderId="16" xfId="0" applyNumberFormat="1" applyFont="1" applyBorder="1" applyAlignment="1">
      <alignment vertical="center" wrapText="1"/>
    </xf>
    <xf numFmtId="0" fontId="9" fillId="0" borderId="16" xfId="0" applyNumberFormat="1" applyFont="1" applyFill="1" applyBorder="1" applyAlignment="1">
      <alignment vertical="center" wrapText="1"/>
    </xf>
    <xf numFmtId="0" fontId="9" fillId="0" borderId="17" xfId="0" applyNumberFormat="1" applyFont="1" applyBorder="1" applyAlignment="1">
      <alignment vertical="center" wrapText="1"/>
    </xf>
    <xf numFmtId="0" fontId="9" fillId="0" borderId="17" xfId="0" applyNumberFormat="1" applyFont="1" applyFill="1" applyBorder="1" applyAlignment="1">
      <alignment vertical="center" wrapText="1"/>
    </xf>
    <xf numFmtId="0" fontId="14" fillId="0" borderId="3" xfId="0" applyFont="1" applyBorder="1" applyAlignment="1" quotePrefix="1">
      <alignment horizontal="center" vertical="center"/>
    </xf>
    <xf numFmtId="49" fontId="23" fillId="0" borderId="18" xfId="0" applyNumberFormat="1" applyFont="1" applyBorder="1" applyAlignment="1">
      <alignment horizontal="left" vertical="center" indent="1"/>
    </xf>
    <xf numFmtId="1" fontId="8" fillId="0" borderId="4" xfId="20" applyNumberFormat="1" applyFont="1" applyBorder="1" applyAlignment="1">
      <alignment vertical="center"/>
    </xf>
    <xf numFmtId="3" fontId="8" fillId="0" borderId="4" xfId="20" applyNumberFormat="1" applyFont="1" applyBorder="1" applyAlignment="1">
      <alignment vertical="center"/>
    </xf>
    <xf numFmtId="1" fontId="14" fillId="0" borderId="1" xfId="0" applyNumberFormat="1" applyFont="1" applyBorder="1" applyAlignment="1">
      <alignment vertical="center" wrapText="1"/>
    </xf>
    <xf numFmtId="3" fontId="14" fillId="0" borderId="1" xfId="0" applyNumberFormat="1" applyFont="1" applyBorder="1" applyAlignment="1">
      <alignment vertical="center" wrapText="1"/>
    </xf>
    <xf numFmtId="1" fontId="14" fillId="0" borderId="17" xfId="0" applyNumberFormat="1" applyFont="1" applyBorder="1" applyAlignment="1">
      <alignment vertical="center" wrapText="1"/>
    </xf>
    <xf numFmtId="3" fontId="14" fillId="0" borderId="17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vertical="center" wrapText="1"/>
    </xf>
    <xf numFmtId="1" fontId="27" fillId="0" borderId="11" xfId="0" applyNumberFormat="1" applyFont="1" applyFill="1" applyBorder="1" applyAlignment="1">
      <alignment vertical="center" wrapText="1"/>
    </xf>
    <xf numFmtId="3" fontId="14" fillId="0" borderId="2" xfId="0" applyNumberFormat="1" applyFont="1" applyFill="1" applyBorder="1" applyAlignment="1">
      <alignment vertical="center" wrapText="1"/>
    </xf>
    <xf numFmtId="1" fontId="14" fillId="0" borderId="11" xfId="0" applyNumberFormat="1" applyFont="1" applyBorder="1" applyAlignment="1">
      <alignment vertical="center" wrapText="1"/>
    </xf>
    <xf numFmtId="1" fontId="14" fillId="0" borderId="13" xfId="0" applyNumberFormat="1" applyFont="1" applyBorder="1" applyAlignment="1">
      <alignment vertical="center" wrapText="1"/>
    </xf>
    <xf numFmtId="1" fontId="8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1" fontId="14" fillId="0" borderId="11" xfId="20" applyNumberFormat="1" applyFont="1" applyFill="1" applyBorder="1" applyAlignment="1">
      <alignment horizontal="center" vertical="center"/>
    </xf>
    <xf numFmtId="3" fontId="14" fillId="0" borderId="16" xfId="0" applyNumberFormat="1" applyFont="1" applyBorder="1" applyAlignment="1">
      <alignment vertical="center" wrapText="1"/>
    </xf>
    <xf numFmtId="1" fontId="14" fillId="0" borderId="3" xfId="20" applyNumberFormat="1" applyFont="1" applyBorder="1" applyAlignment="1">
      <alignment vertical="center"/>
    </xf>
    <xf numFmtId="1" fontId="14" fillId="0" borderId="3" xfId="20" applyNumberFormat="1" applyFont="1" applyFill="1" applyBorder="1" applyAlignment="1">
      <alignment vertical="center"/>
    </xf>
    <xf numFmtId="3" fontId="14" fillId="0" borderId="3" xfId="20" applyNumberFormat="1" applyFont="1" applyFill="1" applyBorder="1" applyAlignment="1">
      <alignment vertical="center"/>
    </xf>
    <xf numFmtId="1" fontId="14" fillId="0" borderId="17" xfId="20" applyNumberFormat="1" applyFont="1" applyBorder="1" applyAlignment="1">
      <alignment vertical="center"/>
    </xf>
    <xf numFmtId="3" fontId="14" fillId="0" borderId="17" xfId="20" applyNumberFormat="1" applyFont="1" applyBorder="1" applyAlignment="1">
      <alignment vertical="center"/>
    </xf>
    <xf numFmtId="1" fontId="14" fillId="0" borderId="16" xfId="0" applyNumberFormat="1" applyFont="1" applyBorder="1" applyAlignment="1">
      <alignment vertical="center" wrapText="1"/>
    </xf>
    <xf numFmtId="1" fontId="14" fillId="2" borderId="17" xfId="20" applyNumberFormat="1" applyFont="1" applyFill="1" applyBorder="1" applyAlignment="1">
      <alignment vertical="center"/>
    </xf>
    <xf numFmtId="3" fontId="14" fillId="0" borderId="3" xfId="20" applyNumberFormat="1" applyFont="1" applyBorder="1" applyAlignment="1">
      <alignment vertical="center"/>
    </xf>
    <xf numFmtId="1" fontId="14" fillId="0" borderId="1" xfId="20" applyNumberFormat="1" applyFont="1" applyBorder="1" applyAlignment="1">
      <alignment vertical="center"/>
    </xf>
    <xf numFmtId="3" fontId="14" fillId="0" borderId="1" xfId="20" applyNumberFormat="1" applyFont="1" applyBorder="1" applyAlignment="1">
      <alignment vertical="center"/>
    </xf>
    <xf numFmtId="0" fontId="29" fillId="0" borderId="0" xfId="0" applyFont="1" applyAlignment="1" applyProtection="1">
      <alignment horizontal="left" vertical="center" wrapText="1"/>
      <protection locked="0"/>
    </xf>
    <xf numFmtId="3" fontId="29" fillId="0" borderId="0" xfId="0" applyNumberFormat="1" applyFont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right"/>
    </xf>
    <xf numFmtId="0" fontId="8" fillId="0" borderId="4" xfId="16" applyNumberFormat="1" applyFont="1" applyBorder="1" applyAlignment="1">
      <alignment horizontal="center" vertical="center" wrapText="1"/>
      <protection/>
    </xf>
    <xf numFmtId="1" fontId="8" fillId="0" borderId="4" xfId="15" applyNumberFormat="1" applyFont="1" applyBorder="1" applyAlignment="1">
      <alignment horizontal="center" vertical="center"/>
    </xf>
    <xf numFmtId="0" fontId="8" fillId="0" borderId="4" xfId="15" applyNumberFormat="1" applyFont="1" applyBorder="1" applyAlignment="1">
      <alignment horizontal="center" vertical="center"/>
    </xf>
    <xf numFmtId="0" fontId="14" fillId="0" borderId="1" xfId="16" applyNumberFormat="1" applyFont="1" applyBorder="1" applyAlignment="1">
      <alignment horizontal="center" vertical="center" wrapText="1"/>
      <protection/>
    </xf>
    <xf numFmtId="1" fontId="14" fillId="0" borderId="1" xfId="16" applyNumberFormat="1" applyFont="1" applyBorder="1" applyAlignment="1">
      <alignment horizontal="center" vertical="center" wrapText="1"/>
      <protection/>
    </xf>
    <xf numFmtId="0" fontId="14" fillId="0" borderId="17" xfId="16" applyNumberFormat="1" applyFont="1" applyBorder="1" applyAlignment="1">
      <alignment horizontal="center" vertical="center" wrapText="1"/>
      <protection/>
    </xf>
    <xf numFmtId="3" fontId="8" fillId="0" borderId="4" xfId="16" applyNumberFormat="1" applyFont="1" applyBorder="1" applyAlignment="1">
      <alignment horizontal="center" vertical="center" wrapText="1"/>
      <protection/>
    </xf>
    <xf numFmtId="3" fontId="8" fillId="0" borderId="4" xfId="16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left" vertical="center" wrapText="1"/>
    </xf>
    <xf numFmtId="0" fontId="13" fillId="0" borderId="19" xfId="16" applyFont="1" applyBorder="1" applyAlignment="1">
      <alignment horizontal="left" vertical="center" wrapText="1" indent="5"/>
      <protection/>
    </xf>
    <xf numFmtId="0" fontId="13" fillId="0" borderId="20" xfId="16" applyFont="1" applyBorder="1" applyAlignment="1">
      <alignment horizontal="left" vertical="center" wrapText="1" indent="5"/>
      <protection/>
    </xf>
    <xf numFmtId="0" fontId="1" fillId="0" borderId="21" xfId="16" applyFont="1" applyBorder="1" applyAlignment="1">
      <alignment horizontal="left" vertical="center" wrapText="1" indent="1"/>
      <protection/>
    </xf>
    <xf numFmtId="0" fontId="1" fillId="0" borderId="22" xfId="16" applyFont="1" applyBorder="1" applyAlignment="1">
      <alignment horizontal="left" vertical="center" wrapText="1" indent="1"/>
      <protection/>
    </xf>
    <xf numFmtId="0" fontId="13" fillId="0" borderId="23" xfId="16" applyFont="1" applyBorder="1" applyAlignment="1">
      <alignment horizontal="left" vertical="center" wrapText="1" indent="5"/>
      <protection/>
    </xf>
    <xf numFmtId="0" fontId="13" fillId="0" borderId="24" xfId="16" applyFont="1" applyBorder="1" applyAlignment="1">
      <alignment horizontal="left" vertical="center" wrapText="1" indent="5"/>
      <protection/>
    </xf>
    <xf numFmtId="0" fontId="13" fillId="0" borderId="25" xfId="16" applyFont="1" applyBorder="1" applyAlignment="1">
      <alignment horizontal="left" vertical="center" wrapText="1" indent="5"/>
      <protection/>
    </xf>
    <xf numFmtId="0" fontId="13" fillId="0" borderId="26" xfId="16" applyFont="1" applyBorder="1" applyAlignment="1">
      <alignment horizontal="left" vertical="center" wrapText="1" indent="5"/>
      <protection/>
    </xf>
    <xf numFmtId="0" fontId="7" fillId="0" borderId="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 indent="5"/>
    </xf>
    <xf numFmtId="0" fontId="13" fillId="0" borderId="20" xfId="0" applyFont="1" applyBorder="1" applyAlignment="1">
      <alignment horizontal="left" vertical="center" wrapText="1" indent="5"/>
    </xf>
    <xf numFmtId="0" fontId="13" fillId="0" borderId="23" xfId="0" applyFont="1" applyBorder="1" applyAlignment="1">
      <alignment horizontal="left" vertical="center" wrapText="1" indent="5"/>
    </xf>
    <xf numFmtId="0" fontId="13" fillId="0" borderId="24" xfId="0" applyFont="1" applyBorder="1" applyAlignment="1">
      <alignment horizontal="left" vertical="center" wrapText="1" indent="5"/>
    </xf>
    <xf numFmtId="0" fontId="1" fillId="0" borderId="21" xfId="0" applyFont="1" applyBorder="1" applyAlignment="1">
      <alignment horizontal="left" vertical="center" wrapText="1" indent="2"/>
    </xf>
    <xf numFmtId="0" fontId="1" fillId="0" borderId="22" xfId="0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 indent="5"/>
    </xf>
    <xf numFmtId="0" fontId="13" fillId="0" borderId="26" xfId="0" applyFont="1" applyBorder="1" applyAlignment="1">
      <alignment horizontal="left" vertical="center" wrapText="1" indent="5"/>
    </xf>
    <xf numFmtId="0" fontId="1" fillId="0" borderId="21" xfId="0" applyFont="1" applyBorder="1" applyAlignment="1">
      <alignment horizontal="left" vertical="center" wrapText="1" indent="1"/>
    </xf>
    <xf numFmtId="0" fontId="1" fillId="0" borderId="22" xfId="0" applyFont="1" applyBorder="1" applyAlignment="1">
      <alignment horizontal="left" vertical="center" wrapText="1" indent="1"/>
    </xf>
    <xf numFmtId="3" fontId="3" fillId="0" borderId="4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0" fillId="2" borderId="0" xfId="0" applyFont="1" applyFill="1" applyAlignment="1">
      <alignment horizontal="left" vertical="center" wrapText="1"/>
    </xf>
    <xf numFmtId="0" fontId="15" fillId="0" borderId="9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/>
    </xf>
    <xf numFmtId="0" fontId="25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2" fillId="0" borderId="9" xfId="0" applyFont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 indent="3"/>
    </xf>
    <xf numFmtId="0" fontId="3" fillId="0" borderId="28" xfId="0" applyFont="1" applyBorder="1" applyAlignment="1">
      <alignment horizontal="left" vertical="center" wrapText="1" indent="3"/>
    </xf>
    <xf numFmtId="0" fontId="3" fillId="0" borderId="19" xfId="0" applyFont="1" applyBorder="1" applyAlignment="1">
      <alignment horizontal="left" vertical="center" wrapText="1" indent="3"/>
    </xf>
    <xf numFmtId="0" fontId="3" fillId="0" borderId="29" xfId="0" applyFont="1" applyBorder="1" applyAlignment="1">
      <alignment horizontal="left" vertical="center" wrapText="1" indent="3"/>
    </xf>
    <xf numFmtId="0" fontId="3" fillId="0" borderId="23" xfId="0" applyFont="1" applyBorder="1" applyAlignment="1">
      <alignment horizontal="left" vertical="center" wrapText="1" indent="3"/>
    </xf>
    <xf numFmtId="0" fontId="3" fillId="0" borderId="30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wrapText="1"/>
    </xf>
    <xf numFmtId="0" fontId="6" fillId="0" borderId="9" xfId="0" applyFont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8">
    <cellStyle name="Normal" xfId="0"/>
    <cellStyle name="Comma_Balansi Tavi I-10" xfId="15"/>
    <cellStyle name="Normal_Balansi Tavi I-10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mosavlebi_2010qobuleti_tavi1-2_iag[1].xls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UJETI--2010-WLIS%20OQTOMBE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xarjebi%202010_Tavi3%20ia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1\Documents\2009-2012\Budget\Republican\2009%20Republic%20budg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org2010-WLIS%20OQTOMBE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111.xls].xls111.xls].xls111.xls].xls111.xls].xls111.xls].xls111.xls].xls111.xls].xls111.xls].xls111.xls].xls111.xls].xls111.xls].xls111.xls]danarTi 1"/>
      <sheetName val=".xls111.xls].xls111.xls].xls111.xls].xls111.xls].xls111.xls].xls111.xls].xls111.xls].xls111.xls].xls111.xls].xls111.xls].xls111.xls].xls111.xls]Semosavlebi"/>
      <sheetName val=".xls111.xls].xls111.xls].xls111.xls].xls111.xls].xls111.xls].xls111.xls].xls111.xls].xls111.xls].xls111.xls].xls111.xls].xls111.xls].xls111.xls].xls111.xls]danarTi 1"/>
      <sheetName val=".xls111.xls].xls111.xls].xls111.xls].xls111.xls].xls111.xls].xls111.xls].xls111.xls].xls111.xls].xls111.xls].xls111.xls].xls111.xls].xls111.xls].xls111.xls]Semosavlebi"/>
      <sheetName val=".xls111.xls].xls111.xls].xls111.xls].xls111.xls].xls111.xls].xls111.xls].xls111.xls].xls111.xls].xls111.xls].xls111.xls].xls111.xls].xls111.xls].xls111.xls].xls111.xls]danarTi 1"/>
      <sheetName val=".xls111.xls].xls111.xls].xls111.xls].xls111.xls].xls111.xls].xls111.xls].xls111.xls].xls111.xls].xls111.xls].xls111.xls].xls111.xls].xls111.xls].xls111.xls].xls111.xls]Semosavlebi"/>
      <sheetName val=".xls111.xls].xls111.xls].xls111.xls].xls111.xls].xls111.xls].xls111.xls].xls111.xls].xls111.xls].xls111.xls].xls111.xls].xls111.xls].xls111.xls].xls111.xls].xls111.xls].xls111.xls]danarTi 1"/>
      <sheetName val=".xls111.xls].xls111.xls].xls111.xls].xls111.xls].xls111.xls].xls111.xls].xls111.xls].xls111.xls].xls111.xls].xls111.xls].xls111.xls].xls111.xls].xls111.xls].xls111.xls].xls111.xls]Semosavlebi"/>
    </sheetNames>
    <sheetDataSet>
      <sheetData sheetId="6">
        <row r="11">
          <cell r="D11">
            <v>955780.3</v>
          </cell>
        </row>
        <row r="12">
          <cell r="D12">
            <v>4507509</v>
          </cell>
        </row>
        <row r="13">
          <cell r="D13">
            <v>676963</v>
          </cell>
        </row>
      </sheetData>
      <sheetData sheetId="7">
        <row r="11">
          <cell r="C11">
            <v>1332862</v>
          </cell>
        </row>
        <row r="12">
          <cell r="C12">
            <v>7883500</v>
          </cell>
        </row>
        <row r="13">
          <cell r="C13">
            <v>612200</v>
          </cell>
        </row>
        <row r="21">
          <cell r="D21">
            <v>955780.3</v>
          </cell>
        </row>
        <row r="34">
          <cell r="D34">
            <v>4507509</v>
          </cell>
        </row>
        <row r="52">
          <cell r="D52">
            <v>676963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SI TAVI 1"/>
      <sheetName val="sEMOSAVLEBI tAVI2"/>
      <sheetName val="TAVI 3"/>
      <sheetName val="funqcionaluri"/>
      <sheetName val="SALDO TAVI  4"/>
      <sheetName val="organizaciuli"/>
    </sheetNames>
    <sheetDataSet>
      <sheetData sheetId="1">
        <row r="11">
          <cell r="E11">
            <v>962300</v>
          </cell>
        </row>
        <row r="13">
          <cell r="E13">
            <v>703000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unqcionaluri"/>
      <sheetName val="organizaciuli"/>
    </sheetNames>
    <sheetDataSet>
      <sheetData sheetId="0">
        <row r="13">
          <cell r="C13">
            <v>2328323</v>
          </cell>
        </row>
      </sheetData>
      <sheetData sheetId="2">
        <row r="3761">
          <cell r="E3761">
            <v>0</v>
          </cell>
        </row>
        <row r="3768">
          <cell r="E376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9 pr "/>
      <sheetName val="2009 Budget"/>
      <sheetName val="Sheet1"/>
      <sheetName val="sarCvi"/>
    </sheetNames>
    <sheetDataSet>
      <sheetData sheetId="0">
        <row r="2878">
          <cell r="J2878">
            <v>0</v>
          </cell>
          <cell r="K287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VI 3"/>
      <sheetName val="funqcionaluri"/>
      <sheetName val="organizaciuli"/>
    </sheetNames>
    <sheetDataSet>
      <sheetData sheetId="2">
        <row r="4469">
          <cell r="M4469">
            <v>1223060</v>
          </cell>
        </row>
        <row r="4471">
          <cell r="M4471">
            <v>2314956</v>
          </cell>
        </row>
        <row r="4484">
          <cell r="M4484">
            <v>55403</v>
          </cell>
        </row>
        <row r="4485">
          <cell r="M4485">
            <v>2130065</v>
          </cell>
        </row>
        <row r="4490">
          <cell r="M4490">
            <v>419500</v>
          </cell>
        </row>
        <row r="4493">
          <cell r="M4493">
            <v>4208001</v>
          </cell>
        </row>
        <row r="4497">
          <cell r="M4497">
            <v>1292920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Normal="75" zoomScaleSheetLayoutView="100" workbookViewId="0" topLeftCell="A1">
      <selection activeCell="B83" sqref="B83"/>
    </sheetView>
  </sheetViews>
  <sheetFormatPr defaultColWidth="9.140625" defaultRowHeight="12.75"/>
  <cols>
    <col min="1" max="1" width="10.421875" style="0" customWidth="1"/>
    <col min="2" max="2" width="52.00390625" style="0" customWidth="1"/>
    <col min="3" max="3" width="18.00390625" style="8" customWidth="1"/>
    <col min="4" max="4" width="21.28125" style="8" bestFit="1" customWidth="1"/>
    <col min="5" max="5" width="21.140625" style="0" bestFit="1" customWidth="1"/>
    <col min="6" max="6" width="0.42578125" style="0" hidden="1" customWidth="1"/>
    <col min="7" max="7" width="10.00390625" style="0" hidden="1" customWidth="1"/>
    <col min="8" max="10" width="9.140625" style="0" hidden="1" customWidth="1"/>
    <col min="11" max="11" width="13.421875" style="0" bestFit="1" customWidth="1"/>
    <col min="12" max="12" width="9.421875" style="0" bestFit="1" customWidth="1"/>
  </cols>
  <sheetData>
    <row r="1" spans="1:5" ht="77.25" customHeight="1">
      <c r="A1" s="176" t="s">
        <v>113</v>
      </c>
      <c r="B1" s="176"/>
      <c r="C1" s="177" t="s">
        <v>112</v>
      </c>
      <c r="D1" s="177"/>
      <c r="E1" s="177"/>
    </row>
    <row r="2" spans="1:5" ht="48" customHeight="1">
      <c r="A2" s="178" t="s">
        <v>67</v>
      </c>
      <c r="B2" s="178"/>
      <c r="C2" s="178"/>
      <c r="D2" s="178"/>
      <c r="E2" s="178"/>
    </row>
    <row r="3" spans="1:4" ht="16.5">
      <c r="A3" s="179"/>
      <c r="B3" s="179"/>
      <c r="C3" s="179"/>
      <c r="D3" s="179"/>
    </row>
    <row r="4" spans="1:5" ht="37.5" customHeight="1">
      <c r="A4" s="173" t="s">
        <v>68</v>
      </c>
      <c r="B4" s="173"/>
      <c r="C4" s="173"/>
      <c r="D4" s="173"/>
      <c r="E4" s="173"/>
    </row>
    <row r="5" spans="1:5" ht="34.5" customHeight="1">
      <c r="A5" s="174" t="s">
        <v>69</v>
      </c>
      <c r="B5" s="174"/>
      <c r="C5" s="174"/>
      <c r="D5" s="174"/>
      <c r="E5" s="174"/>
    </row>
    <row r="6" spans="1:5" ht="31.5" customHeight="1">
      <c r="A6" s="146" t="s">
        <v>70</v>
      </c>
      <c r="B6" s="146"/>
      <c r="C6" s="146"/>
      <c r="D6" s="146"/>
      <c r="E6" s="146"/>
    </row>
    <row r="7" spans="1:5" ht="22.5" customHeight="1">
      <c r="A7" s="175" t="s">
        <v>5</v>
      </c>
      <c r="B7" s="175"/>
      <c r="C7" s="175"/>
      <c r="D7" s="175"/>
      <c r="E7" s="175"/>
    </row>
    <row r="8" spans="1:10" ht="25.5" customHeight="1">
      <c r="A8" s="169" t="s">
        <v>6</v>
      </c>
      <c r="B8" s="170"/>
      <c r="C8" s="168" t="s">
        <v>71</v>
      </c>
      <c r="D8" s="168" t="s">
        <v>72</v>
      </c>
      <c r="E8" s="168" t="s">
        <v>73</v>
      </c>
      <c r="F8" s="168" t="s">
        <v>74</v>
      </c>
      <c r="G8" s="168" t="s">
        <v>75</v>
      </c>
      <c r="H8" s="168" t="s">
        <v>76</v>
      </c>
      <c r="I8" s="168" t="s">
        <v>77</v>
      </c>
      <c r="J8" s="168" t="s">
        <v>78</v>
      </c>
    </row>
    <row r="9" spans="1:10" ht="21" customHeight="1">
      <c r="A9" s="171"/>
      <c r="B9" s="172"/>
      <c r="C9" s="168"/>
      <c r="D9" s="168"/>
      <c r="E9" s="168"/>
      <c r="F9" s="168"/>
      <c r="G9" s="168"/>
      <c r="H9" s="168"/>
      <c r="I9" s="168"/>
      <c r="J9" s="168"/>
    </row>
    <row r="10" spans="1:10" ht="22.5" customHeight="1">
      <c r="A10" s="166" t="s">
        <v>10</v>
      </c>
      <c r="B10" s="167"/>
      <c r="C10" s="110">
        <f>SUM(C11:C13)</f>
        <v>9828562</v>
      </c>
      <c r="D10" s="110">
        <f>D11+D12+D13</f>
        <v>6140252.3</v>
      </c>
      <c r="E10" s="110">
        <f aca="true" t="shared" si="0" ref="E10:J10">SUM(E11:E13)</f>
        <v>11152882</v>
      </c>
      <c r="F10" s="111" t="e">
        <f t="shared" si="0"/>
        <v>#REF!</v>
      </c>
      <c r="G10" s="111" t="e">
        <f t="shared" si="0"/>
        <v>#REF!</v>
      </c>
      <c r="H10" s="111" t="e">
        <f t="shared" si="0"/>
        <v>#REF!</v>
      </c>
      <c r="I10" s="111" t="e">
        <f t="shared" si="0"/>
        <v>#REF!</v>
      </c>
      <c r="J10" s="111" t="e">
        <f t="shared" si="0"/>
        <v>#REF!</v>
      </c>
    </row>
    <row r="11" spans="1:12" ht="20.25" customHeight="1">
      <c r="A11" s="164" t="s">
        <v>11</v>
      </c>
      <c r="B11" s="165"/>
      <c r="C11" s="112">
        <f>'[1].xls111.xls].xls111.xls].xls111.xls].xls111.xls].xls111.xls].xls111.xls].xls111.xls].xls111.xls].xls111.xls].xls111.xls].xls111.xls].xls111.xls].xls111.xls].xls111.xls].xls111.xls]Semosavlebi'!C11</f>
        <v>1332862</v>
      </c>
      <c r="D11" s="112">
        <f>'[1].xls111.xls].xls111.xls].xls111.xls].xls111.xls].xls111.xls].xls111.xls].xls111.xls].xls111.xls].xls111.xls].xls111.xls].xls111.xls].xls111.xls].xls111.xls].xls111.xls].xls111.xls]Semosavlebi'!D21</f>
        <v>955780.3</v>
      </c>
      <c r="E11" s="112">
        <f>'[2]sEMOSAVLEBI tAVI2'!E11</f>
        <v>962300</v>
      </c>
      <c r="F11" s="113" t="e">
        <f>'[1].xls111.xls].xls111.xls].xls111.xls].xls111.xls].xls111.xls].xls111.xls].xls111.xls].xls111.xls].xls111.xls].xls111.xls].xls111.xls].xls111.xls].xls111.xls].xls111.xls].xls111.xls]Semosavlebi'!F21</f>
        <v>#REF!</v>
      </c>
      <c r="G11" s="113" t="e">
        <f>'[1].xls111.xls].xls111.xls].xls111.xls].xls111.xls].xls111.xls].xls111.xls].xls111.xls].xls111.xls].xls111.xls].xls111.xls].xls111.xls].xls111.xls].xls111.xls].xls111.xls].xls111.xls]Semosavlebi'!G21</f>
        <v>#REF!</v>
      </c>
      <c r="H11" s="113" t="e">
        <f>'[1].xls111.xls].xls111.xls].xls111.xls].xls111.xls].xls111.xls].xls111.xls].xls111.xls].xls111.xls].xls111.xls].xls111.xls].xls111.xls].xls111.xls].xls111.xls].xls111.xls].xls111.xls]Semosavlebi'!H21</f>
        <v>#REF!</v>
      </c>
      <c r="I11" s="113" t="e">
        <f>'[1].xls111.xls].xls111.xls].xls111.xls].xls111.xls].xls111.xls].xls111.xls].xls111.xls].xls111.xls].xls111.xls].xls111.xls].xls111.xls].xls111.xls].xls111.xls].xls111.xls].xls111.xls]Semosavlebi'!I21</f>
        <v>#REF!</v>
      </c>
      <c r="J11" s="113" t="e">
        <f>'[1].xls111.xls].xls111.xls].xls111.xls].xls111.xls].xls111.xls].xls111.xls].xls111.xls].xls111.xls].xls111.xls].xls111.xls].xls111.xls].xls111.xls].xls111.xls].xls111.xls].xls111.xls]Semosavlebi'!J21</f>
        <v>#REF!</v>
      </c>
      <c r="L11" s="8"/>
    </row>
    <row r="12" spans="1:10" ht="20.25" customHeight="1">
      <c r="A12" s="157" t="s">
        <v>12</v>
      </c>
      <c r="B12" s="158"/>
      <c r="C12" s="114">
        <f>'[1].xls111.xls].xls111.xls].xls111.xls].xls111.xls].xls111.xls].xls111.xls].xls111.xls].xls111.xls].xls111.xls].xls111.xls].xls111.xls].xls111.xls].xls111.xls].xls111.xls].xls111.xls]Semosavlebi'!C12</f>
        <v>7883500</v>
      </c>
      <c r="D12" s="114">
        <f>'[1].xls111.xls].xls111.xls].xls111.xls].xls111.xls].xls111.xls].xls111.xls].xls111.xls].xls111.xls].xls111.xls].xls111.xls].xls111.xls].xls111.xls].xls111.xls].xls111.xls].xls111.xls]Semosavlebi'!D34</f>
        <v>4507509</v>
      </c>
      <c r="E12" s="114">
        <f>Лист3!E12</f>
        <v>9487582</v>
      </c>
      <c r="F12" s="115" t="e">
        <f>'[1].xls111.xls].xls111.xls].xls111.xls].xls111.xls].xls111.xls].xls111.xls].xls111.xls].xls111.xls].xls111.xls].xls111.xls].xls111.xls].xls111.xls].xls111.xls].xls111.xls].xls111.xls]Semosavlebi'!F34</f>
        <v>#REF!</v>
      </c>
      <c r="G12" s="115" t="e">
        <f>'[1].xls111.xls].xls111.xls].xls111.xls].xls111.xls].xls111.xls].xls111.xls].xls111.xls].xls111.xls].xls111.xls].xls111.xls].xls111.xls].xls111.xls].xls111.xls].xls111.xls].xls111.xls]Semosavlebi'!G34</f>
        <v>#REF!</v>
      </c>
      <c r="H12" s="115" t="e">
        <f>'[1].xls111.xls].xls111.xls].xls111.xls].xls111.xls].xls111.xls].xls111.xls].xls111.xls].xls111.xls].xls111.xls].xls111.xls].xls111.xls].xls111.xls].xls111.xls].xls111.xls].xls111.xls]Semosavlebi'!H34</f>
        <v>#REF!</v>
      </c>
      <c r="I12" s="115" t="e">
        <f>'[1].xls111.xls].xls111.xls].xls111.xls].xls111.xls].xls111.xls].xls111.xls].xls111.xls].xls111.xls].xls111.xls].xls111.xls].xls111.xls].xls111.xls].xls111.xls].xls111.xls].xls111.xls]Semosavlebi'!I34</f>
        <v>#REF!</v>
      </c>
      <c r="J12" s="115" t="e">
        <f>'[1].xls111.xls].xls111.xls].xls111.xls].xls111.xls].xls111.xls].xls111.xls].xls111.xls].xls111.xls].xls111.xls].xls111.xls].xls111.xls].xls111.xls].xls111.xls].xls111.xls].xls111.xls]Semosavlebi'!J34</f>
        <v>#REF!</v>
      </c>
    </row>
    <row r="13" spans="1:10" ht="20.25" customHeight="1">
      <c r="A13" s="159" t="s">
        <v>13</v>
      </c>
      <c r="B13" s="160"/>
      <c r="C13" s="114">
        <f>'[1].xls111.xls].xls111.xls].xls111.xls].xls111.xls].xls111.xls].xls111.xls].xls111.xls].xls111.xls].xls111.xls].xls111.xls].xls111.xls].xls111.xls].xls111.xls].xls111.xls].xls111.xls]Semosavlebi'!C13</f>
        <v>612200</v>
      </c>
      <c r="D13" s="114">
        <f>'[1].xls111.xls].xls111.xls].xls111.xls].xls111.xls].xls111.xls].xls111.xls].xls111.xls].xls111.xls].xls111.xls].xls111.xls].xls111.xls].xls111.xls].xls111.xls].xls111.xls].xls111.xls]Semosavlebi'!D52</f>
        <v>676963</v>
      </c>
      <c r="E13" s="114">
        <f>'[2]sEMOSAVLEBI tAVI2'!E13</f>
        <v>703000</v>
      </c>
      <c r="F13" s="115" t="e">
        <f>'[1].xls111.xls].xls111.xls].xls111.xls].xls111.xls].xls111.xls].xls111.xls].xls111.xls].xls111.xls].xls111.xls].xls111.xls].xls111.xls].xls111.xls].xls111.xls].xls111.xls].xls111.xls]Semosavlebi'!F52</f>
        <v>#REF!</v>
      </c>
      <c r="G13" s="115" t="e">
        <f>'[1].xls111.xls].xls111.xls].xls111.xls].xls111.xls].xls111.xls].xls111.xls].xls111.xls].xls111.xls].xls111.xls].xls111.xls].xls111.xls].xls111.xls].xls111.xls].xls111.xls].xls111.xls]Semosavlebi'!G52</f>
        <v>#REF!</v>
      </c>
      <c r="H13" s="115" t="e">
        <f>'[1].xls111.xls].xls111.xls].xls111.xls].xls111.xls].xls111.xls].xls111.xls].xls111.xls].xls111.xls].xls111.xls].xls111.xls].xls111.xls].xls111.xls].xls111.xls].xls111.xls].xls111.xls]Semosavlebi'!H52</f>
        <v>#REF!</v>
      </c>
      <c r="I13" s="115" t="e">
        <f>'[1].xls111.xls].xls111.xls].xls111.xls].xls111.xls].xls111.xls].xls111.xls].xls111.xls].xls111.xls].xls111.xls].xls111.xls].xls111.xls].xls111.xls].xls111.xls].xls111.xls].xls111.xls]Semosavlebi'!I52</f>
        <v>#REF!</v>
      </c>
      <c r="J13" s="115" t="e">
        <f>'[1].xls111.xls].xls111.xls].xls111.xls].xls111.xls].xls111.xls].xls111.xls].xls111.xls].xls111.xls].xls111.xls].xls111.xls].xls111.xls].xls111.xls].xls111.xls].xls111.xls].xls111.xls]Semosavlebi'!J52</f>
        <v>#REF!</v>
      </c>
    </row>
    <row r="14" spans="1:10" ht="22.5" customHeight="1">
      <c r="A14" s="166" t="s">
        <v>79</v>
      </c>
      <c r="B14" s="167" t="s">
        <v>79</v>
      </c>
      <c r="C14" s="110">
        <f>SUM(C15:C21)</f>
        <v>5057407</v>
      </c>
      <c r="D14" s="110">
        <f>SUM(D15:D21)</f>
        <v>5149628</v>
      </c>
      <c r="E14" s="110">
        <f aca="true" t="shared" si="1" ref="E14:J14">SUM(E15:E21)</f>
        <v>7435904</v>
      </c>
      <c r="F14" s="111" t="e">
        <f t="shared" si="1"/>
        <v>#REF!</v>
      </c>
      <c r="G14" s="111" t="e">
        <f t="shared" si="1"/>
        <v>#REF!</v>
      </c>
      <c r="H14" s="111" t="e">
        <f t="shared" si="1"/>
        <v>#REF!</v>
      </c>
      <c r="I14" s="111" t="e">
        <f t="shared" si="1"/>
        <v>#REF!</v>
      </c>
      <c r="J14" s="111" t="e">
        <f t="shared" si="1"/>
        <v>#REF!</v>
      </c>
    </row>
    <row r="15" spans="1:10" ht="20.25" customHeight="1">
      <c r="A15" s="157" t="s">
        <v>80</v>
      </c>
      <c r="B15" s="158"/>
      <c r="C15" s="116">
        <v>874869</v>
      </c>
      <c r="D15" s="116">
        <v>1033327</v>
      </c>
      <c r="E15" s="116">
        <f>'[5]organizaciuli'!$M$4469</f>
        <v>1223060</v>
      </c>
      <c r="F15" s="113" t="e">
        <f>'[3]organizaciuli'!$F$3872</f>
        <v>#REF!</v>
      </c>
      <c r="G15" s="113" t="e">
        <f>'[3]organizaciuli'!$F$3872</f>
        <v>#REF!</v>
      </c>
      <c r="H15" s="113" t="e">
        <f>'[3]organizaciuli'!$F$3872</f>
        <v>#REF!</v>
      </c>
      <c r="I15" s="113" t="e">
        <f>'[3]organizaciuli'!$F$3872</f>
        <v>#REF!</v>
      </c>
      <c r="J15" s="113" t="e">
        <f>'[3]organizaciuli'!$F$3872</f>
        <v>#REF!</v>
      </c>
    </row>
    <row r="16" spans="1:12" ht="20.25" customHeight="1">
      <c r="A16" s="157" t="s">
        <v>81</v>
      </c>
      <c r="B16" s="158"/>
      <c r="C16" s="117">
        <f>'[3]Sheet1'!$C$13</f>
        <v>2328323</v>
      </c>
      <c r="D16" s="117">
        <v>2020467</v>
      </c>
      <c r="E16" s="117">
        <f>'[5]organizaciuli'!$M$4471</f>
        <v>2314956</v>
      </c>
      <c r="F16" s="115">
        <v>2095084</v>
      </c>
      <c r="G16" s="115">
        <v>2095084</v>
      </c>
      <c r="H16" s="115">
        <v>2095084</v>
      </c>
      <c r="I16" s="115">
        <v>2095084</v>
      </c>
      <c r="J16" s="115">
        <v>2095084</v>
      </c>
      <c r="K16" s="118">
        <v>2328323</v>
      </c>
      <c r="L16" s="8">
        <f>C16-K16</f>
        <v>0</v>
      </c>
    </row>
    <row r="17" spans="1:10" ht="20.25" customHeight="1">
      <c r="A17" s="157" t="s">
        <v>82</v>
      </c>
      <c r="B17" s="158"/>
      <c r="C17" s="119"/>
      <c r="D17" s="119"/>
      <c r="E17" s="119">
        <f>'[5]organizaciuli'!$M$4484</f>
        <v>55403</v>
      </c>
      <c r="F17" s="115"/>
      <c r="G17" s="115"/>
      <c r="H17" s="115"/>
      <c r="I17" s="115"/>
      <c r="J17" s="115"/>
    </row>
    <row r="18" spans="1:12" ht="20.25" customHeight="1">
      <c r="A18" s="157" t="s">
        <v>83</v>
      </c>
      <c r="B18" s="158"/>
      <c r="C18" s="119">
        <v>1854215</v>
      </c>
      <c r="D18" s="119">
        <v>1895324</v>
      </c>
      <c r="E18" s="119">
        <f>'[5]organizaciuli'!$M$4485</f>
        <v>2130065</v>
      </c>
      <c r="F18" s="115">
        <v>1883110</v>
      </c>
      <c r="G18" s="115">
        <v>1883110</v>
      </c>
      <c r="H18" s="115">
        <v>1883110</v>
      </c>
      <c r="I18" s="115">
        <v>1883110</v>
      </c>
      <c r="J18" s="115">
        <v>1883110</v>
      </c>
      <c r="K18" s="118"/>
      <c r="L18" s="8"/>
    </row>
    <row r="19" spans="1:10" ht="20.25" customHeight="1">
      <c r="A19" s="157" t="s">
        <v>84</v>
      </c>
      <c r="B19" s="158"/>
      <c r="C19" s="119"/>
      <c r="D19" s="119"/>
      <c r="E19" s="119"/>
      <c r="F19" s="115"/>
      <c r="G19" s="115"/>
      <c r="H19" s="115"/>
      <c r="I19" s="115"/>
      <c r="J19" s="115"/>
    </row>
    <row r="20" spans="1:10" ht="20.25" customHeight="1">
      <c r="A20" s="157" t="s">
        <v>85</v>
      </c>
      <c r="B20" s="158"/>
      <c r="C20" s="119">
        <f>'[3]organizaciuli'!$E$3761</f>
        <v>0</v>
      </c>
      <c r="D20" s="119">
        <v>200510</v>
      </c>
      <c r="E20" s="119">
        <f>'[5]organizaciuli'!$M$4490</f>
        <v>419500</v>
      </c>
      <c r="F20" s="115">
        <v>196230</v>
      </c>
      <c r="G20" s="115">
        <v>196230</v>
      </c>
      <c r="H20" s="115">
        <v>196230</v>
      </c>
      <c r="I20" s="115">
        <v>196230</v>
      </c>
      <c r="J20" s="115">
        <v>196230</v>
      </c>
    </row>
    <row r="21" spans="1:10" ht="20.25" customHeight="1">
      <c r="A21" s="157" t="s">
        <v>86</v>
      </c>
      <c r="B21" s="158"/>
      <c r="C21" s="120">
        <f>'[3]organizaciuli'!$E$3768</f>
        <v>0</v>
      </c>
      <c r="D21" s="120">
        <f>'[3]organizaciuli'!$E$3768</f>
        <v>0</v>
      </c>
      <c r="E21" s="120">
        <f>'[5]organizaciuli'!$M$4497</f>
        <v>1292920</v>
      </c>
      <c r="F21" s="115"/>
      <c r="G21" s="115"/>
      <c r="H21" s="115"/>
      <c r="I21" s="115"/>
      <c r="J21" s="115"/>
    </row>
    <row r="22" spans="1:10" ht="18.75" customHeight="1">
      <c r="A22" s="166" t="s">
        <v>87</v>
      </c>
      <c r="B22" s="167"/>
      <c r="C22" s="121">
        <f>C10-C14</f>
        <v>4771155</v>
      </c>
      <c r="D22" s="121">
        <f>D10-D14</f>
        <v>990624.2999999998</v>
      </c>
      <c r="E22" s="121">
        <f aca="true" t="shared" si="2" ref="E22:J22">E10-E14</f>
        <v>3716978</v>
      </c>
      <c r="F22" s="122" t="e">
        <f t="shared" si="2"/>
        <v>#REF!</v>
      </c>
      <c r="G22" s="122" t="e">
        <f t="shared" si="2"/>
        <v>#REF!</v>
      </c>
      <c r="H22" s="122" t="e">
        <f t="shared" si="2"/>
        <v>#REF!</v>
      </c>
      <c r="I22" s="122" t="e">
        <f t="shared" si="2"/>
        <v>#REF!</v>
      </c>
      <c r="J22" s="122" t="e">
        <f t="shared" si="2"/>
        <v>#REF!</v>
      </c>
    </row>
    <row r="23" spans="1:10" ht="21" customHeight="1">
      <c r="A23" s="166" t="s">
        <v>88</v>
      </c>
      <c r="B23" s="167"/>
      <c r="C23" s="110">
        <f>C24-C25</f>
        <v>4612496</v>
      </c>
      <c r="D23" s="110">
        <f>D24-D25</f>
        <v>1349627</v>
      </c>
      <c r="E23" s="110">
        <f aca="true" t="shared" si="3" ref="E23:J23">E24-E25</f>
        <v>3893001</v>
      </c>
      <c r="F23" s="111">
        <f t="shared" si="3"/>
        <v>1570776</v>
      </c>
      <c r="G23" s="111">
        <f t="shared" si="3"/>
        <v>1570777</v>
      </c>
      <c r="H23" s="111">
        <f t="shared" si="3"/>
        <v>1570778</v>
      </c>
      <c r="I23" s="111">
        <f t="shared" si="3"/>
        <v>1570779</v>
      </c>
      <c r="J23" s="111">
        <f t="shared" si="3"/>
        <v>1570780</v>
      </c>
    </row>
    <row r="24" spans="1:10" ht="20.25" customHeight="1">
      <c r="A24" s="164" t="s">
        <v>89</v>
      </c>
      <c r="B24" s="165"/>
      <c r="C24" s="123">
        <v>5453051</v>
      </c>
      <c r="D24" s="123">
        <v>1512620</v>
      </c>
      <c r="E24" s="123">
        <f>'[5]organizaciuli'!$M$4493</f>
        <v>4208001</v>
      </c>
      <c r="F24" s="124">
        <v>1781776</v>
      </c>
      <c r="G24" s="124">
        <v>1781777</v>
      </c>
      <c r="H24" s="124">
        <v>1781778</v>
      </c>
      <c r="I24" s="124">
        <v>1781779</v>
      </c>
      <c r="J24" s="124">
        <v>1781780</v>
      </c>
    </row>
    <row r="25" spans="1:10" ht="20.25" customHeight="1">
      <c r="A25" s="159" t="s">
        <v>90</v>
      </c>
      <c r="B25" s="160"/>
      <c r="C25" s="125">
        <v>840555</v>
      </c>
      <c r="D25" s="126">
        <v>162993</v>
      </c>
      <c r="E25" s="126">
        <f>220000+95000</f>
        <v>315000</v>
      </c>
      <c r="F25" s="127">
        <f>1300000-1089000</f>
        <v>211000</v>
      </c>
      <c r="G25" s="127">
        <f>1300000-1089000</f>
        <v>211000</v>
      </c>
      <c r="H25" s="127">
        <f>1300000-1089000</f>
        <v>211000</v>
      </c>
      <c r="I25" s="127">
        <f>1300000-1089000</f>
        <v>211000</v>
      </c>
      <c r="J25" s="127">
        <f>1300000-1089000</f>
        <v>211000</v>
      </c>
    </row>
    <row r="26" spans="1:10" ht="21.75" customHeight="1">
      <c r="A26" s="166" t="s">
        <v>91</v>
      </c>
      <c r="B26" s="167"/>
      <c r="C26" s="121">
        <f>C22-C23</f>
        <v>158659</v>
      </c>
      <c r="D26" s="121">
        <f>D22-D23</f>
        <v>-359002.7000000002</v>
      </c>
      <c r="E26" s="121">
        <f aca="true" t="shared" si="4" ref="E26:J26">E22-E23</f>
        <v>-176023</v>
      </c>
      <c r="F26" s="122" t="e">
        <f t="shared" si="4"/>
        <v>#REF!</v>
      </c>
      <c r="G26" s="122" t="e">
        <f t="shared" si="4"/>
        <v>#REF!</v>
      </c>
      <c r="H26" s="122" t="e">
        <f t="shared" si="4"/>
        <v>#REF!</v>
      </c>
      <c r="I26" s="122" t="e">
        <f t="shared" si="4"/>
        <v>#REF!</v>
      </c>
      <c r="J26" s="122" t="e">
        <f t="shared" si="4"/>
        <v>#REF!</v>
      </c>
    </row>
    <row r="27" spans="1:10" ht="25.5" customHeight="1">
      <c r="A27" s="166" t="s">
        <v>92</v>
      </c>
      <c r="B27" s="167"/>
      <c r="C27" s="110">
        <f aca="true" t="shared" si="5" ref="C27:J27">C28-C31</f>
        <v>155398</v>
      </c>
      <c r="D27" s="110">
        <f t="shared" si="5"/>
        <v>-488413</v>
      </c>
      <c r="E27" s="110">
        <f t="shared" si="5"/>
        <v>-181920</v>
      </c>
      <c r="F27" s="111" t="e">
        <f t="shared" si="5"/>
        <v>#REF!</v>
      </c>
      <c r="G27" s="111" t="e">
        <f t="shared" si="5"/>
        <v>#REF!</v>
      </c>
      <c r="H27" s="111" t="e">
        <f t="shared" si="5"/>
        <v>#REF!</v>
      </c>
      <c r="I27" s="111" t="e">
        <f t="shared" si="5"/>
        <v>#REF!</v>
      </c>
      <c r="J27" s="111" t="e">
        <f t="shared" si="5"/>
        <v>#REF!</v>
      </c>
    </row>
    <row r="28" spans="1:10" ht="20.25" customHeight="1">
      <c r="A28" s="164" t="s">
        <v>93</v>
      </c>
      <c r="B28" s="165"/>
      <c r="C28" s="112">
        <f>SUM(C29:C30)</f>
        <v>674598</v>
      </c>
      <c r="D28" s="112">
        <f>SUM(D29:D30)</f>
        <v>0</v>
      </c>
      <c r="E28" s="112">
        <f aca="true" t="shared" si="6" ref="E28:J28">SUM(E29:E30)</f>
        <v>0</v>
      </c>
      <c r="F28" s="113" t="e">
        <f t="shared" si="6"/>
        <v>#REF!</v>
      </c>
      <c r="G28" s="113" t="e">
        <f t="shared" si="6"/>
        <v>#REF!</v>
      </c>
      <c r="H28" s="113" t="e">
        <f t="shared" si="6"/>
        <v>#REF!</v>
      </c>
      <c r="I28" s="113" t="e">
        <f t="shared" si="6"/>
        <v>#REF!</v>
      </c>
      <c r="J28" s="113" t="e">
        <f t="shared" si="6"/>
        <v>#REF!</v>
      </c>
    </row>
    <row r="29" spans="1:10" ht="19.5" customHeight="1">
      <c r="A29" s="157" t="s">
        <v>94</v>
      </c>
      <c r="B29" s="158"/>
      <c r="C29" s="128">
        <v>674598</v>
      </c>
      <c r="D29" s="128"/>
      <c r="E29" s="128"/>
      <c r="F29" s="129"/>
      <c r="G29" s="129"/>
      <c r="H29" s="129"/>
      <c r="I29" s="129"/>
      <c r="J29" s="129"/>
    </row>
    <row r="30" spans="1:10" ht="1.5" customHeight="1" hidden="1">
      <c r="A30" s="157" t="s">
        <v>95</v>
      </c>
      <c r="B30" s="158"/>
      <c r="C30" s="130">
        <f>'[4]2009 pr '!J2878/1000</f>
        <v>0</v>
      </c>
      <c r="D30" s="130">
        <f>'[4]2009 pr '!K2878/1000</f>
        <v>0</v>
      </c>
      <c r="E30" s="130"/>
      <c r="F30" s="124" t="e">
        <f>'[4]2009 pr '!M2878/1000</f>
        <v>#REF!</v>
      </c>
      <c r="G30" s="124" t="e">
        <f>'[4]2009 pr '!N2878/1000</f>
        <v>#REF!</v>
      </c>
      <c r="H30" s="124" t="e">
        <f>'[4]2009 pr '!O2878/1000</f>
        <v>#REF!</v>
      </c>
      <c r="I30" s="124" t="e">
        <f>'[4]2009 pr '!P2878/1000</f>
        <v>#REF!</v>
      </c>
      <c r="J30" s="124" t="e">
        <f>'[4]2009 pr '!Q2878/1000</f>
        <v>#REF!</v>
      </c>
    </row>
    <row r="31" spans="1:10" ht="20.25" customHeight="1">
      <c r="A31" s="157" t="s">
        <v>96</v>
      </c>
      <c r="B31" s="158"/>
      <c r="C31" s="128">
        <f>SUM(C32:C33)</f>
        <v>519200</v>
      </c>
      <c r="D31" s="128">
        <f>SUM(D32:D33)</f>
        <v>488413</v>
      </c>
      <c r="E31" s="128">
        <f aca="true" t="shared" si="7" ref="E31:J31">SUM(E32:E33)</f>
        <v>181920</v>
      </c>
      <c r="F31" s="129">
        <f t="shared" si="7"/>
        <v>645880</v>
      </c>
      <c r="G31" s="129">
        <f t="shared" si="7"/>
        <v>645880</v>
      </c>
      <c r="H31" s="129">
        <f t="shared" si="7"/>
        <v>645880</v>
      </c>
      <c r="I31" s="129">
        <f t="shared" si="7"/>
        <v>645880</v>
      </c>
      <c r="J31" s="129">
        <f t="shared" si="7"/>
        <v>645880</v>
      </c>
    </row>
    <row r="32" spans="1:12" ht="20.25" customHeight="1">
      <c r="A32" s="157" t="s">
        <v>94</v>
      </c>
      <c r="B32" s="158"/>
      <c r="C32" s="128">
        <v>519200</v>
      </c>
      <c r="D32" s="128">
        <v>488413</v>
      </c>
      <c r="E32" s="131">
        <f>245000-95000+31920</f>
        <v>181920</v>
      </c>
      <c r="F32" s="129">
        <f>642700+2980+200</f>
        <v>645880</v>
      </c>
      <c r="G32" s="129">
        <f>642700+2980+200</f>
        <v>645880</v>
      </c>
      <c r="H32" s="129">
        <f>642700+2980+200</f>
        <v>645880</v>
      </c>
      <c r="I32" s="129">
        <f>642700+2980+200</f>
        <v>645880</v>
      </c>
      <c r="J32" s="129">
        <f>642700+2980+200</f>
        <v>645880</v>
      </c>
      <c r="K32">
        <v>4200</v>
      </c>
      <c r="L32">
        <v>27720</v>
      </c>
    </row>
    <row r="33" spans="1:10" ht="15.75" hidden="1">
      <c r="A33" s="159" t="s">
        <v>95</v>
      </c>
      <c r="B33" s="160"/>
      <c r="C33" s="125"/>
      <c r="D33" s="125"/>
      <c r="E33" s="125"/>
      <c r="F33" s="132"/>
      <c r="G33" s="132"/>
      <c r="H33" s="132"/>
      <c r="I33" s="132"/>
      <c r="J33" s="132"/>
    </row>
    <row r="34" spans="1:10" ht="16.5">
      <c r="A34" s="161" t="s">
        <v>97</v>
      </c>
      <c r="B34" s="162"/>
      <c r="C34" s="110">
        <f>C35-C37</f>
        <v>-3261</v>
      </c>
      <c r="D34" s="110">
        <f>D35-D37</f>
        <v>-129410</v>
      </c>
      <c r="E34" s="110">
        <f aca="true" t="shared" si="8" ref="E34:J34">E35-E37</f>
        <v>-5897</v>
      </c>
      <c r="F34" s="111">
        <f t="shared" si="8"/>
        <v>-129410</v>
      </c>
      <c r="G34" s="111">
        <f t="shared" si="8"/>
        <v>-129410</v>
      </c>
      <c r="H34" s="111">
        <f t="shared" si="8"/>
        <v>-129410</v>
      </c>
      <c r="I34" s="111">
        <f t="shared" si="8"/>
        <v>-129410</v>
      </c>
      <c r="J34" s="111">
        <f t="shared" si="8"/>
        <v>-129410</v>
      </c>
    </row>
    <row r="35" spans="1:10" ht="19.5" customHeight="1">
      <c r="A35" s="164" t="s">
        <v>93</v>
      </c>
      <c r="B35" s="165"/>
      <c r="C35" s="133">
        <f>C36</f>
        <v>0</v>
      </c>
      <c r="D35" s="133">
        <f>D36</f>
        <v>0</v>
      </c>
      <c r="E35" s="133">
        <f aca="true" t="shared" si="9" ref="E35:J35">E36</f>
        <v>0</v>
      </c>
      <c r="F35" s="134">
        <f t="shared" si="9"/>
        <v>0</v>
      </c>
      <c r="G35" s="134">
        <f t="shared" si="9"/>
        <v>0</v>
      </c>
      <c r="H35" s="134">
        <f t="shared" si="9"/>
        <v>0</v>
      </c>
      <c r="I35" s="134">
        <f t="shared" si="9"/>
        <v>0</v>
      </c>
      <c r="J35" s="134">
        <f t="shared" si="9"/>
        <v>0</v>
      </c>
    </row>
    <row r="36" spans="1:10" ht="20.25" customHeight="1" hidden="1">
      <c r="A36" s="157" t="s">
        <v>95</v>
      </c>
      <c r="B36" s="158"/>
      <c r="C36" s="128"/>
      <c r="D36" s="128"/>
      <c r="E36" s="128"/>
      <c r="F36" s="129"/>
      <c r="G36" s="129"/>
      <c r="H36" s="129"/>
      <c r="I36" s="129"/>
      <c r="J36" s="129"/>
    </row>
    <row r="37" spans="1:10" ht="18.75" customHeight="1">
      <c r="A37" s="157" t="s">
        <v>96</v>
      </c>
      <c r="B37" s="158"/>
      <c r="C37" s="128">
        <v>3261</v>
      </c>
      <c r="D37" s="128">
        <v>129410</v>
      </c>
      <c r="E37" s="128">
        <v>5897</v>
      </c>
      <c r="F37" s="129">
        <f>128199+1211</f>
        <v>129410</v>
      </c>
      <c r="G37" s="129">
        <f>128199+1211</f>
        <v>129410</v>
      </c>
      <c r="H37" s="129">
        <f>128199+1211</f>
        <v>129410</v>
      </c>
      <c r="I37" s="129">
        <f>128199+1211</f>
        <v>129410</v>
      </c>
      <c r="J37" s="129">
        <f>128199+1211</f>
        <v>129410</v>
      </c>
    </row>
    <row r="38" spans="1:10" ht="15.75" hidden="1">
      <c r="A38" s="159" t="s">
        <v>95</v>
      </c>
      <c r="B38" s="160"/>
      <c r="C38" s="125"/>
      <c r="D38" s="125"/>
      <c r="E38" s="125"/>
      <c r="F38" s="132"/>
      <c r="G38" s="132"/>
      <c r="H38" s="132"/>
      <c r="I38" s="132"/>
      <c r="J38" s="132"/>
    </row>
    <row r="39" spans="1:10" ht="24.75" customHeight="1">
      <c r="A39" s="161" t="s">
        <v>98</v>
      </c>
      <c r="B39" s="162"/>
      <c r="C39" s="110">
        <f aca="true" t="shared" si="10" ref="C39:J39">C26-(C27-C34)</f>
        <v>0</v>
      </c>
      <c r="D39" s="110">
        <f t="shared" si="10"/>
        <v>0.2999999998137355</v>
      </c>
      <c r="E39" s="110">
        <f t="shared" si="10"/>
        <v>0</v>
      </c>
      <c r="F39" s="111" t="e">
        <f t="shared" si="10"/>
        <v>#REF!</v>
      </c>
      <c r="G39" s="111" t="e">
        <f t="shared" si="10"/>
        <v>#REF!</v>
      </c>
      <c r="H39" s="111" t="e">
        <f t="shared" si="10"/>
        <v>#REF!</v>
      </c>
      <c r="I39" s="111" t="e">
        <f t="shared" si="10"/>
        <v>#REF!</v>
      </c>
      <c r="J39" s="111" t="e">
        <f t="shared" si="10"/>
        <v>#REF!</v>
      </c>
    </row>
    <row r="40" spans="1:4" ht="18.75" customHeight="1">
      <c r="A40" s="135"/>
      <c r="B40" s="135"/>
      <c r="C40" s="136"/>
      <c r="D40" s="136"/>
    </row>
    <row r="41" spans="1:5" ht="48.75" customHeight="1">
      <c r="A41" s="163" t="s">
        <v>99</v>
      </c>
      <c r="B41" s="163"/>
      <c r="C41" s="163"/>
      <c r="D41" s="163"/>
      <c r="E41" s="163"/>
    </row>
    <row r="42" ht="24" customHeight="1">
      <c r="E42" s="137" t="s">
        <v>5</v>
      </c>
    </row>
    <row r="43" spans="1:5" ht="24" customHeight="1">
      <c r="A43" s="155" t="s">
        <v>6</v>
      </c>
      <c r="B43" s="155"/>
      <c r="C43" s="156" t="s">
        <v>7</v>
      </c>
      <c r="D43" s="156" t="s">
        <v>100</v>
      </c>
      <c r="E43" s="156" t="s">
        <v>73</v>
      </c>
    </row>
    <row r="44" spans="1:5" ht="29.25" customHeight="1">
      <c r="A44" s="155"/>
      <c r="B44" s="155"/>
      <c r="C44" s="156"/>
      <c r="D44" s="156"/>
      <c r="E44" s="156"/>
    </row>
    <row r="45" spans="1:5" ht="33" customHeight="1">
      <c r="A45" s="149" t="s">
        <v>101</v>
      </c>
      <c r="B45" s="150"/>
      <c r="C45" s="138">
        <f>SUM(C46:C49)</f>
        <v>11188317</v>
      </c>
      <c r="D45" s="139">
        <f>SUM(D46:D49)</f>
        <v>6791658.3</v>
      </c>
      <c r="E45" s="140">
        <f>SUM(E46:E49)</f>
        <v>11649802</v>
      </c>
    </row>
    <row r="46" spans="1:5" ht="24" customHeight="1">
      <c r="A46" s="153" t="s">
        <v>10</v>
      </c>
      <c r="B46" s="154"/>
      <c r="C46" s="141">
        <f>C10</f>
        <v>9828562</v>
      </c>
      <c r="D46" s="142">
        <f>D10</f>
        <v>6140252.3</v>
      </c>
      <c r="E46" s="141">
        <f>E10</f>
        <v>11152882</v>
      </c>
    </row>
    <row r="47" spans="1:5" ht="24" customHeight="1">
      <c r="A47" s="147" t="s">
        <v>102</v>
      </c>
      <c r="B47" s="148"/>
      <c r="C47" s="143">
        <f>C25</f>
        <v>840555</v>
      </c>
      <c r="D47" s="143">
        <f>D25</f>
        <v>162993</v>
      </c>
      <c r="E47" s="143">
        <f>E25</f>
        <v>315000</v>
      </c>
    </row>
    <row r="48" spans="1:5" ht="24" customHeight="1">
      <c r="A48" s="147" t="s">
        <v>103</v>
      </c>
      <c r="B48" s="148"/>
      <c r="C48" s="143">
        <f>C32</f>
        <v>519200</v>
      </c>
      <c r="D48" s="143">
        <f>D32</f>
        <v>488413</v>
      </c>
      <c r="E48" s="143">
        <f>E32</f>
        <v>181920</v>
      </c>
    </row>
    <row r="49" spans="1:5" ht="24" customHeight="1">
      <c r="A49" s="151" t="s">
        <v>104</v>
      </c>
      <c r="B49" s="152"/>
      <c r="C49" s="143"/>
      <c r="D49" s="143"/>
      <c r="E49" s="143"/>
    </row>
    <row r="50" spans="1:5" ht="30.75" customHeight="1">
      <c r="A50" s="149" t="s">
        <v>105</v>
      </c>
      <c r="B50" s="150" t="s">
        <v>79</v>
      </c>
      <c r="C50" s="138">
        <f>SUM(C51:C54)</f>
        <v>11188317</v>
      </c>
      <c r="D50" s="140">
        <f>SUM(D51:D54)</f>
        <v>6791658</v>
      </c>
      <c r="E50" s="140">
        <f>SUM(E51:E54)</f>
        <v>11649802</v>
      </c>
    </row>
    <row r="51" spans="1:5" ht="22.5" customHeight="1">
      <c r="A51" s="147" t="s">
        <v>79</v>
      </c>
      <c r="B51" s="148"/>
      <c r="C51" s="141">
        <f>C14</f>
        <v>5057407</v>
      </c>
      <c r="D51" s="141">
        <f>D14</f>
        <v>5149628</v>
      </c>
      <c r="E51" s="141">
        <f>E14</f>
        <v>7435904</v>
      </c>
    </row>
    <row r="52" spans="1:5" ht="22.5" customHeight="1">
      <c r="A52" s="147" t="s">
        <v>106</v>
      </c>
      <c r="B52" s="148"/>
      <c r="C52" s="143">
        <f>C24</f>
        <v>5453051</v>
      </c>
      <c r="D52" s="143">
        <f>D24</f>
        <v>1512620</v>
      </c>
      <c r="E52" s="143">
        <f>E24</f>
        <v>4208001</v>
      </c>
    </row>
    <row r="53" spans="1:5" ht="22.5" customHeight="1">
      <c r="A53" s="147" t="s">
        <v>107</v>
      </c>
      <c r="B53" s="148"/>
      <c r="C53" s="143">
        <f>C28</f>
        <v>674598</v>
      </c>
      <c r="D53" s="143">
        <f>D28</f>
        <v>0</v>
      </c>
      <c r="E53" s="143">
        <f>E28</f>
        <v>0</v>
      </c>
    </row>
    <row r="54" spans="1:5" ht="22.5" customHeight="1">
      <c r="A54" s="147" t="s">
        <v>108</v>
      </c>
      <c r="B54" s="148"/>
      <c r="C54" s="143">
        <f>C37</f>
        <v>3261</v>
      </c>
      <c r="D54" s="143">
        <f>D37</f>
        <v>129410</v>
      </c>
      <c r="E54" s="143">
        <f>E37</f>
        <v>5897</v>
      </c>
    </row>
    <row r="55" spans="1:5" ht="27" customHeight="1">
      <c r="A55" s="149" t="s">
        <v>109</v>
      </c>
      <c r="B55" s="150"/>
      <c r="C55" s="144">
        <f>C45-C50</f>
        <v>0</v>
      </c>
      <c r="D55" s="145">
        <f>D45-D50</f>
        <v>0.2999999998137355</v>
      </c>
      <c r="E55" s="145">
        <f>E45-E50</f>
        <v>0</v>
      </c>
    </row>
  </sheetData>
  <mergeCells count="63">
    <mergeCell ref="A1:B1"/>
    <mergeCell ref="C1:E1"/>
    <mergeCell ref="A2:E2"/>
    <mergeCell ref="A3:D3"/>
    <mergeCell ref="D8:D9"/>
    <mergeCell ref="E8:E9"/>
    <mergeCell ref="A4:E4"/>
    <mergeCell ref="A5:E5"/>
    <mergeCell ref="A6:E6"/>
    <mergeCell ref="A7:E7"/>
    <mergeCell ref="J8:J9"/>
    <mergeCell ref="A10:B10"/>
    <mergeCell ref="A11:B11"/>
    <mergeCell ref="A12:B12"/>
    <mergeCell ref="F8:F9"/>
    <mergeCell ref="G8:G9"/>
    <mergeCell ref="H8:H9"/>
    <mergeCell ref="I8:I9"/>
    <mergeCell ref="A8:B9"/>
    <mergeCell ref="C8:C9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E41"/>
    <mergeCell ref="A43:B44"/>
    <mergeCell ref="C43:C44"/>
    <mergeCell ref="D43:D44"/>
    <mergeCell ref="E43:E44"/>
    <mergeCell ref="A45:B45"/>
    <mergeCell ref="A46:B46"/>
    <mergeCell ref="A47:B47"/>
    <mergeCell ref="A48:B48"/>
    <mergeCell ref="A53:B53"/>
    <mergeCell ref="A54:B54"/>
    <mergeCell ref="A55:B55"/>
    <mergeCell ref="A49:B49"/>
    <mergeCell ref="A50:B50"/>
    <mergeCell ref="A51:B51"/>
    <mergeCell ref="A52:B52"/>
  </mergeCells>
  <printOptions horizontalCentered="1"/>
  <pageMargins left="0.3937007874015748" right="0.1968503937007874" top="0.3937007874015748" bottom="0.35433070866141736" header="0.5118110236220472" footer="0.31496062992125984"/>
  <pageSetup horizontalDpi="200" verticalDpi="200" orientation="portrait" paperSize="9" scale="80" r:id="rId1"/>
  <rowBreaks count="1" manualBreakCount="1">
    <brk id="40" max="4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Normal="75" zoomScaleSheetLayoutView="100" workbookViewId="0" topLeftCell="A51">
      <selection activeCell="E46" sqref="E46"/>
    </sheetView>
  </sheetViews>
  <sheetFormatPr defaultColWidth="9.140625" defaultRowHeight="12.75"/>
  <cols>
    <col min="1" max="1" width="15.421875" style="0" customWidth="1"/>
    <col min="2" max="2" width="71.8515625" style="0" customWidth="1"/>
    <col min="3" max="3" width="15.7109375" style="8" customWidth="1"/>
    <col min="4" max="4" width="21.7109375" style="8" customWidth="1"/>
    <col min="5" max="5" width="19.421875" style="0" customWidth="1"/>
  </cols>
  <sheetData>
    <row r="1" spans="1:4" ht="31.5" customHeight="1">
      <c r="A1" s="184" t="s">
        <v>0</v>
      </c>
      <c r="B1" s="184"/>
      <c r="C1" s="184"/>
      <c r="D1" s="184"/>
    </row>
    <row r="2" spans="1:5" ht="25.5" customHeight="1">
      <c r="A2" s="206" t="s">
        <v>1</v>
      </c>
      <c r="B2" s="206"/>
      <c r="C2" s="206"/>
      <c r="D2" s="206"/>
      <c r="E2" s="206"/>
    </row>
    <row r="3" spans="1:4" ht="16.5">
      <c r="A3" s="179"/>
      <c r="B3" s="179"/>
      <c r="C3" s="179"/>
      <c r="D3" s="179"/>
    </row>
    <row r="4" spans="1:5" ht="26.25" customHeight="1">
      <c r="A4" s="186" t="s">
        <v>2</v>
      </c>
      <c r="B4" s="186"/>
      <c r="C4" s="186"/>
      <c r="D4" s="186"/>
      <c r="E4" s="186"/>
    </row>
    <row r="5" spans="1:5" ht="25.5" customHeight="1">
      <c r="A5" s="200" t="s">
        <v>3</v>
      </c>
      <c r="B5" s="200"/>
      <c r="C5" s="200"/>
      <c r="D5" s="200"/>
      <c r="E5" s="200"/>
    </row>
    <row r="6" spans="1:4" ht="20.25" customHeight="1">
      <c r="A6" s="2">
        <f>E10</f>
        <v>11152882</v>
      </c>
      <c r="B6" s="1" t="s">
        <v>4</v>
      </c>
      <c r="C6" s="3"/>
      <c r="D6" s="3"/>
    </row>
    <row r="7" spans="1:5" ht="28.5" customHeight="1">
      <c r="A7" s="201" t="s">
        <v>5</v>
      </c>
      <c r="B7" s="201"/>
      <c r="C7" s="201"/>
      <c r="D7" s="201"/>
      <c r="E7" s="201"/>
    </row>
    <row r="8" spans="1:5" ht="18.75" customHeight="1">
      <c r="A8" s="202" t="s">
        <v>6</v>
      </c>
      <c r="B8" s="203"/>
      <c r="C8" s="168" t="s">
        <v>7</v>
      </c>
      <c r="D8" s="168" t="s">
        <v>8</v>
      </c>
      <c r="E8" s="168" t="s">
        <v>9</v>
      </c>
    </row>
    <row r="9" spans="1:5" ht="18" customHeight="1">
      <c r="A9" s="204"/>
      <c r="B9" s="205"/>
      <c r="C9" s="168"/>
      <c r="D9" s="168"/>
      <c r="E9" s="168"/>
    </row>
    <row r="10" spans="1:5" ht="24" customHeight="1">
      <c r="A10" s="192" t="s">
        <v>10</v>
      </c>
      <c r="B10" s="193"/>
      <c r="C10" s="4">
        <f>SUM(C11:C13)</f>
        <v>9828562</v>
      </c>
      <c r="D10" s="5">
        <f>SUM(D11:D13)</f>
        <v>6140252.3</v>
      </c>
      <c r="E10" s="4">
        <f>SUM(E11:E13)</f>
        <v>11152882</v>
      </c>
    </row>
    <row r="11" spans="1:6" ht="21.75" customHeight="1">
      <c r="A11" s="194" t="s">
        <v>11</v>
      </c>
      <c r="B11" s="195"/>
      <c r="C11" s="6">
        <v>1332862</v>
      </c>
      <c r="D11" s="7">
        <f>'[1].xls111.xls].xls111.xls].xls111.xls].xls111.xls].xls111.xls].xls111.xls].xls111.xls].xls111.xls].xls111.xls].xls111.xls].xls111.xls].xls111.xls].xls111.xls].xls111.xls].xls111.xls]danarTi 1'!D11</f>
        <v>955780.3</v>
      </c>
      <c r="E11" s="6">
        <f>E21</f>
        <v>962300</v>
      </c>
      <c r="F11" s="8"/>
    </row>
    <row r="12" spans="1:6" ht="21.75" customHeight="1">
      <c r="A12" s="196" t="s">
        <v>12</v>
      </c>
      <c r="B12" s="197"/>
      <c r="C12" s="9">
        <v>7883500</v>
      </c>
      <c r="D12" s="9">
        <f>'[1].xls111.xls].xls111.xls].xls111.xls].xls111.xls].xls111.xls].xls111.xls].xls111.xls].xls111.xls].xls111.xls].xls111.xls].xls111.xls].xls111.xls].xls111.xls].xls111.xls].xls111.xls]danarTi 1'!D12</f>
        <v>4507509</v>
      </c>
      <c r="E12" s="9">
        <f>E34</f>
        <v>9487582</v>
      </c>
      <c r="F12" s="8"/>
    </row>
    <row r="13" spans="1:6" ht="21.75" customHeight="1">
      <c r="A13" s="198" t="s">
        <v>13</v>
      </c>
      <c r="B13" s="199"/>
      <c r="C13" s="10">
        <v>612200</v>
      </c>
      <c r="D13" s="10">
        <f>'[1].xls111.xls].xls111.xls].xls111.xls].xls111.xls].xls111.xls].xls111.xls].xls111.xls].xls111.xls].xls111.xls].xls111.xls].xls111.xls].xls111.xls].xls111.xls].xls111.xls].xls111.xls]danarTi 1'!D13</f>
        <v>676963</v>
      </c>
      <c r="E13" s="10">
        <f>E54</f>
        <v>703000</v>
      </c>
      <c r="F13" s="8"/>
    </row>
    <row r="14" spans="1:4" ht="21" customHeight="1">
      <c r="A14" s="11"/>
      <c r="B14" s="11"/>
      <c r="C14" s="12"/>
      <c r="D14" s="13"/>
    </row>
    <row r="15" spans="1:5" ht="33.75" customHeight="1">
      <c r="A15" s="186" t="s">
        <v>14</v>
      </c>
      <c r="B15" s="186"/>
      <c r="C15" s="186"/>
      <c r="D15" s="186"/>
      <c r="E15" s="186"/>
    </row>
    <row r="16" spans="1:5" ht="27.75" customHeight="1">
      <c r="A16" s="185" t="s">
        <v>15</v>
      </c>
      <c r="B16" s="185"/>
      <c r="C16" s="185"/>
      <c r="D16" s="185"/>
      <c r="E16" s="185"/>
    </row>
    <row r="17" spans="1:4" ht="20.25" customHeight="1">
      <c r="A17" s="14">
        <f>E21</f>
        <v>962300</v>
      </c>
      <c r="B17" s="15" t="s">
        <v>16</v>
      </c>
      <c r="C17" s="15"/>
      <c r="D17" s="15"/>
    </row>
    <row r="18" spans="1:5" ht="18.75" customHeight="1">
      <c r="A18" s="187" t="s">
        <v>5</v>
      </c>
      <c r="B18" s="187"/>
      <c r="C18" s="187"/>
      <c r="D18" s="187"/>
      <c r="E18" s="187"/>
    </row>
    <row r="19" spans="1:5" ht="60" customHeight="1">
      <c r="A19" s="188" t="s">
        <v>17</v>
      </c>
      <c r="B19" s="190" t="s">
        <v>6</v>
      </c>
      <c r="C19" s="168" t="s">
        <v>7</v>
      </c>
      <c r="D19" s="168" t="s">
        <v>8</v>
      </c>
      <c r="E19" s="168" t="s">
        <v>18</v>
      </c>
    </row>
    <row r="20" spans="1:5" ht="42" customHeight="1">
      <c r="A20" s="189"/>
      <c r="B20" s="191"/>
      <c r="C20" s="168"/>
      <c r="D20" s="168"/>
      <c r="E20" s="168"/>
    </row>
    <row r="21" spans="1:5" ht="32.25" customHeight="1">
      <c r="A21" s="16">
        <v>11</v>
      </c>
      <c r="B21" s="17" t="s">
        <v>11</v>
      </c>
      <c r="C21" s="18">
        <f>SUM(C22)</f>
        <v>1332862</v>
      </c>
      <c r="D21" s="19">
        <f>SUM(D22)</f>
        <v>955780.3</v>
      </c>
      <c r="E21" s="18">
        <f>SUM(E22)</f>
        <v>962300</v>
      </c>
    </row>
    <row r="22" spans="1:5" ht="33" customHeight="1">
      <c r="A22" s="20">
        <v>11311</v>
      </c>
      <c r="B22" s="21" t="s">
        <v>19</v>
      </c>
      <c r="C22" s="22">
        <f>C23+C24+C25+C26+C27</f>
        <v>1332862</v>
      </c>
      <c r="D22" s="23">
        <f>D23+D24+D25+D26+D27</f>
        <v>955780.3</v>
      </c>
      <c r="E22" s="22">
        <f>E23+E24+E25+E26+E27</f>
        <v>962300</v>
      </c>
    </row>
    <row r="23" spans="1:5" ht="30.75" customHeight="1">
      <c r="A23" s="24">
        <v>1131101</v>
      </c>
      <c r="B23" s="25" t="s">
        <v>20</v>
      </c>
      <c r="C23" s="26">
        <v>857803</v>
      </c>
      <c r="D23" s="27">
        <v>484639</v>
      </c>
      <c r="E23" s="28">
        <f>455000+35000+5000</f>
        <v>495000</v>
      </c>
    </row>
    <row r="24" spans="1:5" ht="31.5" customHeight="1">
      <c r="A24" s="24">
        <v>1131103</v>
      </c>
      <c r="B24" s="25" t="s">
        <v>21</v>
      </c>
      <c r="C24" s="26">
        <v>55731</v>
      </c>
      <c r="D24" s="29">
        <v>23381</v>
      </c>
      <c r="E24" s="30">
        <v>30500</v>
      </c>
    </row>
    <row r="25" spans="1:5" ht="41.25" customHeight="1">
      <c r="A25" s="24">
        <v>1131104</v>
      </c>
      <c r="B25" s="31" t="s">
        <v>22</v>
      </c>
      <c r="C25" s="26">
        <v>1069</v>
      </c>
      <c r="D25" s="29">
        <v>16595</v>
      </c>
      <c r="E25" s="30">
        <v>15000</v>
      </c>
    </row>
    <row r="26" spans="1:5" ht="40.5" customHeight="1">
      <c r="A26" s="32">
        <v>1131105</v>
      </c>
      <c r="B26" s="31" t="s">
        <v>23</v>
      </c>
      <c r="C26" s="33">
        <v>413770</v>
      </c>
      <c r="D26" s="34">
        <v>429198</v>
      </c>
      <c r="E26" s="35">
        <v>421800</v>
      </c>
    </row>
    <row r="27" spans="1:5" ht="24" customHeight="1">
      <c r="A27" s="36"/>
      <c r="B27" s="37" t="s">
        <v>24</v>
      </c>
      <c r="C27" s="38">
        <v>4489</v>
      </c>
      <c r="D27" s="39">
        <f>1954+7.8+5.5</f>
        <v>1967.3</v>
      </c>
      <c r="E27" s="40"/>
    </row>
    <row r="28" spans="1:4" ht="29.25" customHeight="1">
      <c r="A28" s="184" t="s">
        <v>25</v>
      </c>
      <c r="B28" s="184"/>
      <c r="C28" s="184"/>
      <c r="D28" s="184"/>
    </row>
    <row r="29" spans="1:5" ht="24" customHeight="1">
      <c r="A29" s="185" t="s">
        <v>26</v>
      </c>
      <c r="B29" s="185"/>
      <c r="C29" s="185"/>
      <c r="D29" s="185"/>
      <c r="E29" s="185"/>
    </row>
    <row r="30" spans="1:4" ht="19.5" customHeight="1">
      <c r="A30" s="14">
        <f>E34</f>
        <v>9487582</v>
      </c>
      <c r="B30" s="15" t="s">
        <v>16</v>
      </c>
      <c r="C30" s="15"/>
      <c r="D30" s="15"/>
    </row>
    <row r="31" spans="1:5" ht="18.75" customHeight="1">
      <c r="A31" s="175" t="s">
        <v>5</v>
      </c>
      <c r="B31" s="175"/>
      <c r="C31" s="175"/>
      <c r="D31" s="175"/>
      <c r="E31" s="175"/>
    </row>
    <row r="32" spans="1:5" ht="39.75" customHeight="1">
      <c r="A32" s="180" t="s">
        <v>17</v>
      </c>
      <c r="B32" s="182" t="s">
        <v>6</v>
      </c>
      <c r="C32" s="168" t="s">
        <v>7</v>
      </c>
      <c r="D32" s="168" t="s">
        <v>8</v>
      </c>
      <c r="E32" s="168" t="s">
        <v>18</v>
      </c>
    </row>
    <row r="33" spans="1:5" ht="42.75" customHeight="1">
      <c r="A33" s="181"/>
      <c r="B33" s="183"/>
      <c r="C33" s="168"/>
      <c r="D33" s="168"/>
      <c r="E33" s="168"/>
    </row>
    <row r="34" spans="1:5" ht="26.25" customHeight="1">
      <c r="A34" s="16">
        <v>13</v>
      </c>
      <c r="B34" s="17" t="s">
        <v>27</v>
      </c>
      <c r="C34" s="18">
        <f>SUM(C36)</f>
        <v>7883480</v>
      </c>
      <c r="D34" s="18">
        <f>D35+D36</f>
        <v>4507509</v>
      </c>
      <c r="E34" s="18">
        <f>E35+E36</f>
        <v>9487582</v>
      </c>
    </row>
    <row r="35" spans="1:5" ht="22.5" customHeight="1">
      <c r="A35" s="20">
        <v>131</v>
      </c>
      <c r="B35" s="41" t="s">
        <v>28</v>
      </c>
      <c r="C35" s="42"/>
      <c r="D35" s="42">
        <v>48100</v>
      </c>
      <c r="E35" s="42"/>
    </row>
    <row r="36" spans="1:5" ht="36.75" customHeight="1">
      <c r="A36" s="43">
        <v>133</v>
      </c>
      <c r="B36" s="44" t="s">
        <v>29</v>
      </c>
      <c r="C36" s="6">
        <f>C37+C38</f>
        <v>7883480</v>
      </c>
      <c r="D36" s="6">
        <f>D37+D38</f>
        <v>4459409</v>
      </c>
      <c r="E36" s="6">
        <f>E37+E38</f>
        <v>9487582</v>
      </c>
    </row>
    <row r="37" spans="1:5" ht="31.5">
      <c r="A37" s="45"/>
      <c r="B37" s="46" t="s">
        <v>30</v>
      </c>
      <c r="C37" s="47">
        <v>2433000</v>
      </c>
      <c r="D37" s="48">
        <v>3371400</v>
      </c>
      <c r="E37" s="48">
        <v>3933400</v>
      </c>
    </row>
    <row r="38" spans="1:5" ht="20.25" customHeight="1">
      <c r="A38" s="45"/>
      <c r="B38" s="49" t="s">
        <v>31</v>
      </c>
      <c r="C38" s="50">
        <f>C39+C46</f>
        <v>5450480</v>
      </c>
      <c r="D38" s="50">
        <f>D39+D41+D42+D43+D44+D46</f>
        <v>1088009</v>
      </c>
      <c r="E38" s="50">
        <f>E39+E41+E42+E43+E44+E46+E40+E45</f>
        <v>5554182</v>
      </c>
    </row>
    <row r="39" spans="1:10" ht="30" customHeight="1">
      <c r="A39" s="45"/>
      <c r="B39" s="51" t="s">
        <v>32</v>
      </c>
      <c r="C39" s="47">
        <v>1164480</v>
      </c>
      <c r="D39" s="48"/>
      <c r="E39" s="48"/>
      <c r="J39" t="s">
        <v>33</v>
      </c>
    </row>
    <row r="40" spans="1:5" ht="22.5" customHeight="1">
      <c r="A40" s="45"/>
      <c r="B40" s="51" t="s">
        <v>110</v>
      </c>
      <c r="C40" s="47"/>
      <c r="D40" s="48"/>
      <c r="E40" s="48">
        <v>195000</v>
      </c>
    </row>
    <row r="41" spans="1:5" ht="38.25" customHeight="1">
      <c r="A41" s="45"/>
      <c r="B41" s="52" t="s">
        <v>34</v>
      </c>
      <c r="C41" s="47"/>
      <c r="D41" s="48">
        <v>218695</v>
      </c>
      <c r="E41" s="48"/>
    </row>
    <row r="42" spans="1:10" ht="30.75" customHeight="1">
      <c r="A42" s="45"/>
      <c r="B42" s="51" t="s">
        <v>35</v>
      </c>
      <c r="C42" s="47"/>
      <c r="D42" s="48">
        <v>13943</v>
      </c>
      <c r="E42" s="48"/>
      <c r="J42" t="s">
        <v>33</v>
      </c>
    </row>
    <row r="43" spans="1:5" ht="33.75" customHeight="1">
      <c r="A43" s="45"/>
      <c r="B43" s="53" t="s">
        <v>36</v>
      </c>
      <c r="C43" s="47"/>
      <c r="D43" s="48">
        <v>533972</v>
      </c>
      <c r="E43" s="54"/>
    </row>
    <row r="44" spans="1:5" ht="21.75" customHeight="1">
      <c r="A44" s="45"/>
      <c r="B44" s="51" t="s">
        <v>37</v>
      </c>
      <c r="C44" s="47"/>
      <c r="D44" s="48">
        <v>128199</v>
      </c>
      <c r="E44" s="54">
        <v>1076882</v>
      </c>
    </row>
    <row r="45" spans="1:5" ht="27.75" customHeight="1">
      <c r="A45" s="45"/>
      <c r="B45" s="53" t="s">
        <v>111</v>
      </c>
      <c r="C45" s="47"/>
      <c r="D45" s="48"/>
      <c r="E45" s="54">
        <v>180000</v>
      </c>
    </row>
    <row r="46" spans="1:5" ht="30" customHeight="1">
      <c r="A46" s="56"/>
      <c r="B46" s="55" t="s">
        <v>38</v>
      </c>
      <c r="C46" s="57">
        <v>4286000</v>
      </c>
      <c r="D46" s="58">
        <v>193200</v>
      </c>
      <c r="E46" s="58">
        <f>3219100+883200</f>
        <v>4102300</v>
      </c>
    </row>
    <row r="47" spans="1:4" ht="24.75" customHeight="1">
      <c r="A47" s="59"/>
      <c r="B47" s="60"/>
      <c r="C47" s="61"/>
      <c r="D47" s="61"/>
    </row>
    <row r="48" spans="1:5" ht="24" customHeight="1">
      <c r="A48" s="62" t="s">
        <v>39</v>
      </c>
      <c r="B48" s="62"/>
      <c r="C48" s="62"/>
      <c r="D48" s="62"/>
      <c r="E48" s="63"/>
    </row>
    <row r="49" spans="1:8" ht="36.75" customHeight="1">
      <c r="A49" s="163" t="s">
        <v>40</v>
      </c>
      <c r="B49" s="163"/>
      <c r="C49" s="163"/>
      <c r="D49" s="163"/>
      <c r="E49" s="163"/>
      <c r="H49" s="8"/>
    </row>
    <row r="50" spans="1:8" ht="18.75" customHeight="1">
      <c r="A50" s="64">
        <f>E54</f>
        <v>703000</v>
      </c>
      <c r="B50" s="15" t="s">
        <v>16</v>
      </c>
      <c r="C50" s="15"/>
      <c r="D50" s="15"/>
      <c r="H50" s="8"/>
    </row>
    <row r="51" spans="1:5" ht="18.75" customHeight="1">
      <c r="A51" s="175" t="s">
        <v>5</v>
      </c>
      <c r="B51" s="175"/>
      <c r="C51" s="175"/>
      <c r="D51" s="175"/>
      <c r="E51" s="175"/>
    </row>
    <row r="52" spans="1:5" ht="28.5" customHeight="1">
      <c r="A52" s="180" t="s">
        <v>17</v>
      </c>
      <c r="B52" s="182" t="s">
        <v>6</v>
      </c>
      <c r="C52" s="168" t="s">
        <v>7</v>
      </c>
      <c r="D52" s="168" t="s">
        <v>8</v>
      </c>
      <c r="E52" s="168" t="s">
        <v>9</v>
      </c>
    </row>
    <row r="53" spans="1:5" ht="51.75" customHeight="1">
      <c r="A53" s="181"/>
      <c r="B53" s="183"/>
      <c r="C53" s="168"/>
      <c r="D53" s="168"/>
      <c r="E53" s="168"/>
    </row>
    <row r="54" spans="1:7" ht="21.75" customHeight="1">
      <c r="A54" s="16">
        <v>14</v>
      </c>
      <c r="B54" s="17" t="s">
        <v>13</v>
      </c>
      <c r="C54" s="18">
        <f>C55+C63+C78+C79</f>
        <v>612200</v>
      </c>
      <c r="D54" s="65">
        <f>D55+D63+D78+D79</f>
        <v>676963</v>
      </c>
      <c r="E54" s="65">
        <f>E55+E63+E78+E79</f>
        <v>703000</v>
      </c>
      <c r="F54" s="8"/>
      <c r="G54" s="8"/>
    </row>
    <row r="55" spans="1:5" ht="20.25" customHeight="1">
      <c r="A55" s="66">
        <v>141</v>
      </c>
      <c r="B55" s="67" t="s">
        <v>41</v>
      </c>
      <c r="C55" s="68">
        <f>C56+C60</f>
        <v>149151</v>
      </c>
      <c r="D55" s="69">
        <f>D56+D60</f>
        <v>183610</v>
      </c>
      <c r="E55" s="69">
        <f>E56+E60</f>
        <v>182000</v>
      </c>
    </row>
    <row r="56" spans="1:5" ht="21" customHeight="1">
      <c r="A56" s="70">
        <v>1411</v>
      </c>
      <c r="B56" s="71" t="s">
        <v>42</v>
      </c>
      <c r="C56" s="72">
        <f>SUM(C57)</f>
        <v>53887</v>
      </c>
      <c r="D56" s="73">
        <f>SUM(D57)</f>
        <v>74664</v>
      </c>
      <c r="E56" s="73">
        <f>SUM(E57)</f>
        <v>74000</v>
      </c>
    </row>
    <row r="57" spans="1:5" ht="21" customHeight="1">
      <c r="A57" s="74">
        <v>14115</v>
      </c>
      <c r="B57" s="75" t="s">
        <v>43</v>
      </c>
      <c r="C57" s="76">
        <v>53887</v>
      </c>
      <c r="D57" s="77">
        <v>74664</v>
      </c>
      <c r="E57" s="77">
        <f>74000</f>
        <v>74000</v>
      </c>
    </row>
    <row r="58" spans="1:5" ht="27.75" customHeight="1" hidden="1">
      <c r="A58" s="70">
        <v>1412</v>
      </c>
      <c r="B58" s="71" t="s">
        <v>44</v>
      </c>
      <c r="C58" s="72">
        <f>SUM(C59)</f>
        <v>0</v>
      </c>
      <c r="D58" s="73">
        <f>SUM(D59)</f>
        <v>0</v>
      </c>
      <c r="E58" s="73">
        <f>SUM(E59)</f>
        <v>0</v>
      </c>
    </row>
    <row r="59" spans="1:5" ht="33" customHeight="1" hidden="1">
      <c r="A59" s="78">
        <v>14121</v>
      </c>
      <c r="B59" s="79" t="s">
        <v>45</v>
      </c>
      <c r="C59" s="80"/>
      <c r="D59" s="81"/>
      <c r="E59" s="81"/>
    </row>
    <row r="60" spans="1:5" ht="22.5" customHeight="1">
      <c r="A60" s="66">
        <v>1415</v>
      </c>
      <c r="B60" s="82" t="s">
        <v>46</v>
      </c>
      <c r="C60" s="83">
        <f>C61+C62</f>
        <v>95264</v>
      </c>
      <c r="D60" s="84">
        <f>D61+D62</f>
        <v>108946</v>
      </c>
      <c r="E60" s="84">
        <f>E61+E62</f>
        <v>108000</v>
      </c>
    </row>
    <row r="61" spans="1:5" ht="20.25" customHeight="1">
      <c r="A61" s="85">
        <v>14151</v>
      </c>
      <c r="B61" s="86" t="s">
        <v>47</v>
      </c>
      <c r="C61" s="9">
        <v>47584</v>
      </c>
      <c r="D61" s="87">
        <v>61484</v>
      </c>
      <c r="E61" s="87">
        <v>60000</v>
      </c>
    </row>
    <row r="62" spans="1:5" ht="29.25" customHeight="1">
      <c r="A62" s="88">
        <v>14154</v>
      </c>
      <c r="B62" s="86" t="s">
        <v>48</v>
      </c>
      <c r="C62" s="9">
        <v>47680</v>
      </c>
      <c r="D62" s="87">
        <v>47462</v>
      </c>
      <c r="E62" s="87">
        <v>48000</v>
      </c>
    </row>
    <row r="63" spans="1:5" ht="25.5" customHeight="1">
      <c r="A63" s="89">
        <v>142</v>
      </c>
      <c r="B63" s="71" t="s">
        <v>49</v>
      </c>
      <c r="C63" s="72">
        <f>SUM(C64,C73)</f>
        <v>192982</v>
      </c>
      <c r="D63" s="73">
        <f>SUM(D64,D73)</f>
        <v>247122</v>
      </c>
      <c r="E63" s="73">
        <f>SUM(E64,E73)</f>
        <v>301000</v>
      </c>
    </row>
    <row r="64" spans="1:5" ht="25.5" customHeight="1">
      <c r="A64" s="70">
        <v>1422</v>
      </c>
      <c r="B64" s="71" t="s">
        <v>50</v>
      </c>
      <c r="C64" s="72">
        <f>C67+C65+C68+C69+C72</f>
        <v>181386</v>
      </c>
      <c r="D64" s="73">
        <f>D67+D65+D68+D69+D72</f>
        <v>238795</v>
      </c>
      <c r="E64" s="73">
        <f>E67+E65+E68+E69+E72</f>
        <v>291000</v>
      </c>
    </row>
    <row r="65" spans="1:5" ht="25.5" customHeight="1">
      <c r="A65" s="85">
        <v>14223</v>
      </c>
      <c r="B65" s="90" t="s">
        <v>51</v>
      </c>
      <c r="C65" s="91">
        <f>C66</f>
        <v>15017</v>
      </c>
      <c r="D65" s="92">
        <f>D66</f>
        <v>13827</v>
      </c>
      <c r="E65" s="92">
        <f>E66</f>
        <v>20000</v>
      </c>
    </row>
    <row r="66" spans="1:5" ht="34.5" customHeight="1">
      <c r="A66" s="93">
        <v>1422312</v>
      </c>
      <c r="B66" s="94" t="s">
        <v>52</v>
      </c>
      <c r="C66" s="35">
        <v>15017</v>
      </c>
      <c r="D66" s="95">
        <v>13827</v>
      </c>
      <c r="E66" s="95">
        <v>20000</v>
      </c>
    </row>
    <row r="67" spans="1:5" ht="21" customHeight="1">
      <c r="A67" s="96">
        <v>1422709</v>
      </c>
      <c r="B67" s="97" t="s">
        <v>53</v>
      </c>
      <c r="C67" s="80">
        <v>463</v>
      </c>
      <c r="D67" s="81">
        <v>399</v>
      </c>
      <c r="E67" s="81"/>
    </row>
    <row r="68" spans="1:5" ht="21" customHeight="1">
      <c r="A68" s="78">
        <v>142210</v>
      </c>
      <c r="B68" s="97" t="s">
        <v>54</v>
      </c>
      <c r="C68" s="80">
        <v>5600</v>
      </c>
      <c r="D68" s="81">
        <v>2400</v>
      </c>
      <c r="E68" s="81">
        <v>5500</v>
      </c>
    </row>
    <row r="69" spans="1:5" ht="18.75" customHeight="1">
      <c r="A69" s="98">
        <v>142213</v>
      </c>
      <c r="B69" s="99" t="s">
        <v>55</v>
      </c>
      <c r="C69" s="100">
        <f>C70+C71</f>
        <v>143447</v>
      </c>
      <c r="D69" s="101">
        <f>D70+D71</f>
        <v>143408</v>
      </c>
      <c r="E69" s="101">
        <f>E70+E71</f>
        <v>185500</v>
      </c>
    </row>
    <row r="70" spans="1:5" ht="18.75" customHeight="1">
      <c r="A70" s="78">
        <v>14221302</v>
      </c>
      <c r="B70" s="86" t="s">
        <v>56</v>
      </c>
      <c r="C70" s="9">
        <v>133647</v>
      </c>
      <c r="D70" s="87">
        <v>131100</v>
      </c>
      <c r="E70" s="87">
        <v>169500</v>
      </c>
    </row>
    <row r="71" spans="1:5" ht="18.75" customHeight="1">
      <c r="A71" s="78">
        <v>14221303</v>
      </c>
      <c r="B71" s="86" t="s">
        <v>57</v>
      </c>
      <c r="C71" s="9">
        <v>9800</v>
      </c>
      <c r="D71" s="87">
        <f>9900+2330+78</f>
        <v>12308</v>
      </c>
      <c r="E71" s="87">
        <v>16000</v>
      </c>
    </row>
    <row r="72" spans="1:5" ht="42" customHeight="1">
      <c r="A72" s="102">
        <v>142214</v>
      </c>
      <c r="B72" s="99" t="s">
        <v>58</v>
      </c>
      <c r="C72" s="100">
        <v>16859</v>
      </c>
      <c r="D72" s="101">
        <v>78761</v>
      </c>
      <c r="E72" s="101">
        <v>80000</v>
      </c>
    </row>
    <row r="73" spans="1:5" ht="25.5" customHeight="1">
      <c r="A73" s="70">
        <v>1423</v>
      </c>
      <c r="B73" s="71" t="s">
        <v>59</v>
      </c>
      <c r="C73" s="72">
        <f>SUM(C74)</f>
        <v>11596</v>
      </c>
      <c r="D73" s="73">
        <f>SUM(D74)</f>
        <v>8327</v>
      </c>
      <c r="E73" s="73">
        <f>SUM(E74)</f>
        <v>10000</v>
      </c>
    </row>
    <row r="74" spans="1:5" ht="18.75" customHeight="1">
      <c r="A74" s="70">
        <v>14232</v>
      </c>
      <c r="B74" s="71" t="s">
        <v>60</v>
      </c>
      <c r="C74" s="72">
        <f>SUM(C75:C77)</f>
        <v>11596</v>
      </c>
      <c r="D74" s="73">
        <f>SUM(D75:D77)</f>
        <v>8327</v>
      </c>
      <c r="E74" s="73">
        <f>SUM(E75:E77)</f>
        <v>10000</v>
      </c>
    </row>
    <row r="75" spans="1:5" ht="33" customHeight="1" hidden="1">
      <c r="A75" s="96">
        <v>1423201</v>
      </c>
      <c r="B75" s="103" t="s">
        <v>61</v>
      </c>
      <c r="C75" s="104"/>
      <c r="D75" s="105"/>
      <c r="E75" s="105"/>
    </row>
    <row r="76" spans="1:5" ht="42" customHeight="1" hidden="1">
      <c r="A76" s="96">
        <v>1423203</v>
      </c>
      <c r="B76" s="103" t="s">
        <v>62</v>
      </c>
      <c r="C76" s="106"/>
      <c r="D76" s="107"/>
      <c r="E76" s="107"/>
    </row>
    <row r="77" spans="1:5" ht="30.75" customHeight="1">
      <c r="A77" s="96">
        <v>1423209</v>
      </c>
      <c r="B77" s="103" t="s">
        <v>63</v>
      </c>
      <c r="C77" s="106">
        <v>11596</v>
      </c>
      <c r="D77" s="107">
        <v>8327</v>
      </c>
      <c r="E77" s="107">
        <v>10000</v>
      </c>
    </row>
    <row r="78" spans="1:5" ht="27" customHeight="1">
      <c r="A78" s="70">
        <v>143</v>
      </c>
      <c r="B78" s="71" t="s">
        <v>64</v>
      </c>
      <c r="C78" s="72">
        <v>221434</v>
      </c>
      <c r="D78" s="73">
        <v>230956</v>
      </c>
      <c r="E78" s="73">
        <v>220000</v>
      </c>
    </row>
    <row r="79" spans="1:5" ht="21.75" customHeight="1">
      <c r="A79" s="70">
        <v>145</v>
      </c>
      <c r="B79" s="71" t="s">
        <v>65</v>
      </c>
      <c r="C79" s="72">
        <f>SUM(C80)</f>
        <v>48633</v>
      </c>
      <c r="D79" s="72">
        <f>SUM(D80)</f>
        <v>15275</v>
      </c>
      <c r="E79" s="72">
        <f>SUM(E80)</f>
        <v>0</v>
      </c>
    </row>
    <row r="80" spans="1:5" ht="20.25" customHeight="1">
      <c r="A80" s="108">
        <v>1459</v>
      </c>
      <c r="B80" s="109" t="s">
        <v>66</v>
      </c>
      <c r="C80" s="10">
        <f>38880+8748+1005</f>
        <v>48633</v>
      </c>
      <c r="D80" s="10">
        <f>15275</f>
        <v>15275</v>
      </c>
      <c r="E80" s="10"/>
    </row>
  </sheetData>
  <mergeCells count="37">
    <mergeCell ref="A1:D1"/>
    <mergeCell ref="A2:E2"/>
    <mergeCell ref="A3:D3"/>
    <mergeCell ref="A4:E4"/>
    <mergeCell ref="A5:E5"/>
    <mergeCell ref="A7:E7"/>
    <mergeCell ref="A8:B9"/>
    <mergeCell ref="C8:C9"/>
    <mergeCell ref="D8:D9"/>
    <mergeCell ref="E8:E9"/>
    <mergeCell ref="A10:B10"/>
    <mergeCell ref="A11:B11"/>
    <mergeCell ref="A12:B12"/>
    <mergeCell ref="A13:B13"/>
    <mergeCell ref="A15:E15"/>
    <mergeCell ref="A16:E16"/>
    <mergeCell ref="A18:E18"/>
    <mergeCell ref="A19:A20"/>
    <mergeCell ref="B19:B20"/>
    <mergeCell ref="C19:C20"/>
    <mergeCell ref="D19:D20"/>
    <mergeCell ref="E19:E20"/>
    <mergeCell ref="A28:D28"/>
    <mergeCell ref="A29:E29"/>
    <mergeCell ref="A31:E31"/>
    <mergeCell ref="A32:A33"/>
    <mergeCell ref="B32:B33"/>
    <mergeCell ref="C32:C33"/>
    <mergeCell ref="D32:D33"/>
    <mergeCell ref="E32:E33"/>
    <mergeCell ref="A49:E49"/>
    <mergeCell ref="A51:E51"/>
    <mergeCell ref="A52:A53"/>
    <mergeCell ref="B52:B53"/>
    <mergeCell ref="C52:C53"/>
    <mergeCell ref="D52:D53"/>
    <mergeCell ref="E52:E53"/>
  </mergeCells>
  <printOptions/>
  <pageMargins left="0.75" right="0.75" top="0.54" bottom="1" header="0.5" footer="0.5"/>
  <pageSetup horizontalDpi="200" verticalDpi="200" orientation="portrait" paperSize="9" scale="56" r:id="rId1"/>
  <rowBreaks count="1" manualBreakCount="1">
    <brk id="46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2010-12-03T09:58:17Z</cp:lastPrinted>
  <dcterms:created xsi:type="dcterms:W3CDTF">1996-10-08T23:32:33Z</dcterms:created>
  <dcterms:modified xsi:type="dcterms:W3CDTF">2010-12-03T09:58:18Z</dcterms:modified>
  <cp:category/>
  <cp:version/>
  <cp:contentType/>
  <cp:contentStatus/>
</cp:coreProperties>
</file>